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BE152603-C31A-403D-A0B5-C08BAE8F1535}" xr6:coauthVersionLast="47" xr6:coauthVersionMax="47" xr10:uidLastSave="{00000000-0000-0000-0000-000000000000}"/>
  <bookViews>
    <workbookView xWindow="-110" yWindow="-110" windowWidth="19420" windowHeight="11020" activeTab="1" xr2:uid="{00000000-000D-0000-FFFF-FFFF00000000}"/>
  </bookViews>
  <sheets>
    <sheet name="Contents" sheetId="1" r:id="rId1"/>
    <sheet name="Research Activities" sheetId="12" r:id="rId2"/>
    <sheet name="Funding" sheetId="14" r:id="rId3"/>
    <sheet name="Funding to Project Link" sheetId="15" r:id="rId4"/>
  </sheets>
  <definedNames>
    <definedName name="_xlnm._FilterDatabase" localSheetId="1" hidden="1">'Research Activities'!$A$1:$AA$195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01" i="12" l="1"/>
  <c r="A21" i="15"/>
  <c r="E78" i="14"/>
  <c r="B21" i="15"/>
  <c r="A20" i="15"/>
  <c r="B20" i="15"/>
  <c r="E81" i="14"/>
  <c r="U196" i="12"/>
  <c r="A19" i="15"/>
  <c r="B19" i="15"/>
  <c r="E77" i="14"/>
  <c r="U195" i="12"/>
  <c r="A18" i="15"/>
  <c r="A17" i="15"/>
  <c r="A16" i="15"/>
  <c r="A15" i="15"/>
  <c r="A14" i="15"/>
  <c r="A13" i="15"/>
  <c r="A12" i="15"/>
  <c r="A11" i="15"/>
  <c r="A10" i="15"/>
  <c r="A9" i="15"/>
  <c r="A8" i="15"/>
  <c r="A7" i="15"/>
  <c r="A6" i="15"/>
  <c r="A5" i="15"/>
  <c r="A4" i="15"/>
  <c r="A3" i="15"/>
  <c r="A2" i="15"/>
  <c r="B18" i="15"/>
  <c r="B17" i="15"/>
  <c r="B16" i="15"/>
  <c r="B15" i="15"/>
  <c r="B14" i="15"/>
  <c r="B13" i="15"/>
  <c r="B12" i="15"/>
  <c r="B11" i="15"/>
  <c r="B10" i="15"/>
  <c r="B9" i="15"/>
  <c r="B8" i="15"/>
  <c r="B7" i="15"/>
  <c r="B6" i="15"/>
  <c r="B5" i="15"/>
  <c r="B4" i="15"/>
  <c r="B3" i="15"/>
  <c r="B2" i="15"/>
  <c r="E18" i="14"/>
  <c r="U193" i="12"/>
  <c r="E17" i="14"/>
  <c r="U191" i="12"/>
  <c r="E14" i="14"/>
  <c r="U156" i="12"/>
  <c r="E13" i="14" l="1"/>
  <c r="U144" i="12"/>
  <c r="U77" i="12"/>
  <c r="U190" i="12"/>
  <c r="E12" i="14"/>
  <c r="U143" i="12"/>
  <c r="E16" i="14" l="1"/>
  <c r="U18" i="12"/>
  <c r="U17" i="12"/>
  <c r="E4" i="14"/>
  <c r="U170" i="12"/>
  <c r="E15" i="14"/>
  <c r="U53" i="12"/>
  <c r="E5" i="14"/>
  <c r="U68" i="12"/>
  <c r="E6" i="14"/>
  <c r="E7" i="14"/>
  <c r="U7" i="12"/>
  <c r="E2" i="14"/>
  <c r="U138" i="12"/>
  <c r="E11" i="14"/>
  <c r="U127" i="12" l="1"/>
  <c r="E3" i="14"/>
  <c r="U114" i="12"/>
  <c r="E9" i="14"/>
  <c r="U113" i="12"/>
  <c r="E8" i="14"/>
  <c r="E10" i="14"/>
  <c r="P5" i="12" l="1"/>
  <c r="P68" i="12"/>
</calcChain>
</file>

<file path=xl/sharedStrings.xml><?xml version="1.0" encoding="utf-8"?>
<sst xmlns="http://schemas.openxmlformats.org/spreadsheetml/2006/main" count="3391" uniqueCount="1876">
  <si>
    <t>Type of organisation</t>
  </si>
  <si>
    <t>Source of funding (if any)</t>
  </si>
  <si>
    <t>The University of Auckland</t>
  </si>
  <si>
    <t>justin.osullivan@auckland.ac.nz</t>
  </si>
  <si>
    <t>N/A</t>
  </si>
  <si>
    <t>rame001@aucklanduni.ac.nz</t>
  </si>
  <si>
    <t>Inhaled modified Angiotensin Converting Enzyme 2 (ACE2) as a decoy to mitigate SARS-CoV-2 infection</t>
  </si>
  <si>
    <t>rl.kingston@auckland.ac.nz</t>
  </si>
  <si>
    <t>Assessment of Inhibitory activity of Galidesivir derivatives against the SARS-CoV-2 polymerase</t>
  </si>
  <si>
    <t>m.brimble@auckland.ac.nz</t>
  </si>
  <si>
    <t>Development of inhibitors of the 3C protease of COVID-19.  A collaboration with Professor Vernon Ward, University of Otago</t>
  </si>
  <si>
    <t>Design and synthesis of peptidomimetics to inhibit the ACE2-COVID19 protein-protein interaction. A collaboration with Miguel Quinones-Mateu, University of Otago</t>
  </si>
  <si>
    <t>a.phillips@auckland.ac.nz</t>
  </si>
  <si>
    <t>n.moreland@auckland.ac.nz</t>
  </si>
  <si>
    <t xml:space="preserve">Developing an antibody assay platform for COVID-19 </t>
  </si>
  <si>
    <t>p.hunter@auckland.ac.nz</t>
  </si>
  <si>
    <t>j.fraser@auckland.ac.nz</t>
  </si>
  <si>
    <t>Large scale production of essential reagents for a supplementary RT PCR diagnostic test</t>
  </si>
  <si>
    <t xml:space="preserve">Rapid rtPCR scene of swab samples for the detection CVD-19 viral RNA. Our aim is to develop a high throughput CVD-19 screening method that is cheap fast and not reliant on the expensive and access limiting kit-based methodology. It is apparent that one of the limiting factors for monitoring the spread of the virus is our ability to screen enough individuals in the population. The limiting factors are the access to the biochemical test kits including the RNA isolation kits and the rate that these standardised reagents can be assayed through the testing systems. These limitations have resulted in profound problems particularly evident in the US and the UK. The lack of large scale testing capability has meant that key workers including doctors, nurses, old age care workers the police, and the fire service have not had access to screening. As result they have had to self-isolate or assume the protective equipment works either taking them out of the front line or in the worst case potentially further spreading the virus. The aim of our testing methodology is to increase the throughput to enable the frequent testing of these critical workers and also enable sentinel testing of the population to identify asymptomatic carriers. This will give high quality data to inform the government on lockdown strategies or stages. </t>
  </si>
  <si>
    <t>alex.james@canterbury.ac.nz</t>
  </si>
  <si>
    <t>Te Pūnaha Matatini</t>
  </si>
  <si>
    <t>COVID modelling support and daily updates to NCMC and PMCSA</t>
  </si>
  <si>
    <t>Some for childcare</t>
  </si>
  <si>
    <t>jo.stanton@otago.ac.nz</t>
  </si>
  <si>
    <t>University of Otago</t>
  </si>
  <si>
    <t>Validating a new, one step RNA extraction technology for use in COVID-19 testing</t>
  </si>
  <si>
    <t>$235,746</t>
  </si>
  <si>
    <t>Health Research Council of New Zealand</t>
  </si>
  <si>
    <t>tim.hore@otago.ac.nz</t>
  </si>
  <si>
    <t>Open source cost-effective systems for RNA extraction, high-throughput sequencing methods for COIVD-19 surveillance post lockdown</t>
  </si>
  <si>
    <t>$5-6k</t>
  </si>
  <si>
    <t>PBRF</t>
  </si>
  <si>
    <t>mei.peng@otago.ac.nz</t>
  </si>
  <si>
    <t>An international research consortium is formed is understand how COVID-19 affects smell and taste function as an early symptom. Over 300 research from 20 countries have joined the project.</t>
  </si>
  <si>
    <t>miguel.quinones-mateu@otago.ac.nz</t>
  </si>
  <si>
    <t>Implementation of the first molecular test to detect SARS-CoV-2/COVID-2 in the South Island (including synthetic genes as positive controls).  Continue support to local, regional hospitals, including providing RNA positive controls to clinical laboratories</t>
  </si>
  <si>
    <t>None (I'm using my startup funds to support this important endeavour)</t>
  </si>
  <si>
    <t>alex.mclellan@otago.ac.nz</t>
  </si>
  <si>
    <t>Bragato Research Institute</t>
  </si>
  <si>
    <t>darrell.lizamore@bri.co.nz</t>
  </si>
  <si>
    <t>h.petousis-harris@auckland.ac.nz</t>
  </si>
  <si>
    <t>Assessing vaccine effectiveness and safety using the Global Vaccine Data Network</t>
  </si>
  <si>
    <t>Victoria University of Wellington, Wellington Univentures</t>
  </si>
  <si>
    <t>bridget.stocker@vuw.ac.nz</t>
  </si>
  <si>
    <t xml:space="preserve">Adjuvants that stimulate the immune system via the Mincle receptor. The Mincle receptor is a very important first line defence against respiratory diseases such as Tuberculosis. We have data generating a strong antigen specific response in a mouse model of group A streptococcus (GAS) in lung tissue in addition to a sheep model of pneumonia (Mannhaemia haemolytica and Mycoplasma ovipneumoniae). Other teams have tested closely related compounds in humans and demonstrated safety (5 x Phase I trials).    </t>
  </si>
  <si>
    <t>Nil, unless additional material is required due to demand</t>
  </si>
  <si>
    <t xml:space="preserve">Material already manufactured for MBIE Smart Ideas Project led by Mattie Timmer, VUW grant #E3361 could be reprioritised </t>
  </si>
  <si>
    <t>gavin.painter@vuw.ac.nz</t>
  </si>
  <si>
    <t xml:space="preserve">Identification and validation of the SARS-CoV-2 epitopes most likely to be effective in a fully synthetic, peptide vaccine approach through collaboration with our network of collaborators, advisors and industry contacts. </t>
  </si>
  <si>
    <t>Dose sparing of approved COVID vaccine by combination with immunomodulators/adjuvants. A range of suitable adjuvants, with a focus on ones that have been administered to humans, such as α-galactosylceramide will be assessed.</t>
  </si>
  <si>
    <t>davide.comoletti@vuw.ac.nz</t>
  </si>
  <si>
    <t>021 1190066</t>
  </si>
  <si>
    <t>In collaboration with other research groups in Auckland, we will express and purify the extracellular domain of the Angiotensin Converting enzyme 2 Receptors (ACE2R) to mitigate COVID-19 infection</t>
  </si>
  <si>
    <t xml:space="preserve">Other grants already awarded to Dr. Comoletti </t>
  </si>
  <si>
    <t>In collaboration with the Malaghan Institute we will produce the S-protein of the coronavirus to be used as antigen for a vaccine</t>
  </si>
  <si>
    <t>The Malaghan Institute will cover these costs</t>
  </si>
  <si>
    <t>Malaghan Institute of Medical Research</t>
  </si>
  <si>
    <t>Vaccine design, test, and production based on inactivated virus (in collaboration with Malaghan Institute, ESR, MBIE)</t>
  </si>
  <si>
    <t>Preempt antigenic diversity of coronaviruses to develop a vaccine seed bank (in collaboration with St. Jude Children's Research Hospital, USA; Western University, Canada; and Malaghan Institute, NZ)</t>
  </si>
  <si>
    <t>$161,977</t>
  </si>
  <si>
    <t>s.ritchie@auckland.ac.nz</t>
  </si>
  <si>
    <t>A clinical trial to compare the effectiveness of two drugs (hydroxychloroquine and Kaletra (lopinavir/ritonavir) alone or combined in treating hospitalized patients with confirmed COVID-19 compared to standard of care.  ANZCTR: https://www.anzctr.org.au/Trial/Registration/TrialReview.aspx?id=379542&amp;isReview=true</t>
  </si>
  <si>
    <t>olga.zubkova@vuw.ac.nz</t>
  </si>
  <si>
    <t>64 27 370 7949</t>
  </si>
  <si>
    <t xml:space="preserve">The team have developed a portfolio of synthetic compounds designed to mimic the behaviour of Heparan Sulphate (HS). It is well known that many viruses use HS to anchor to target cells and obtain entry/infection. Previously our team have shown our compounds to be actively inhibiting viability of a range of viruses. Recently our collaborators at University of Liverpool have shown potent activity against COVID19 disrupting envelope factors. This would remove the viruses ability to enter cells - halting the infection.     </t>
  </si>
  <si>
    <t>Nil - Unless demand outstrips current supplies of material (currently 7g)</t>
  </si>
  <si>
    <t xml:space="preserve">COVID specific work performed by University of Liverpool with material supplied by VUW. This material was manufactured under PSAF/WUV investment. </t>
  </si>
  <si>
    <t>richard.furneaux@vuw.ac.nz; lawrence.harris@vuw.ac.nz</t>
  </si>
  <si>
    <t>64 21 888 694 (RF)</t>
  </si>
  <si>
    <t>Galidesivir was the first small molecule drug reported to afford protection in a non-human primate model
against filoviruses, specifically Ebola virus, and is active against flaviviruses such as Zika virus. It was first synthesized in Ferrier labs, and its manufacturing process was developed in Wellington. It has been in two human clinical trials that demonstrated it was safe and generally well tolerated. The IP has been licensed to our licensee and discussions are underway to understand their development pathway, access to API, in vitro and in vivo tests and clinical trials strategy to understand where Ferrier/UniVentures can contribute to the programme, and to ensure access to the drug for NZ population should results from trials come back positive.</t>
  </si>
  <si>
    <t>KiwiNet PSAF funding for work around IP assessment and engagement with Wellington and NZ capabilities at manufacturing antivirals for COVID</t>
  </si>
  <si>
    <t>richard.furneaux@vuw.ac.nz; lawrence.harris@vuw.ac.nz; gary.evans@vuw.ac.nz</t>
  </si>
  <si>
    <t xml:space="preserve">Development of analogues of Galidesivir, an antiviral replication inhibitor, as broad spectrum antiviral agents. This programme is underway, though not specifically intended to target COVID at the time of submission of the MBIE grant, this research can lead to </t>
  </si>
  <si>
    <t xml:space="preserve">This programme is part of a wider MBIE Endeavour Programme led by University of Otago, with Ferrier Research Institute and Albert Einstein College of Medicine as subcontractors. Title of programme: New Frontiers in Antiviral Development. </t>
  </si>
  <si>
    <t>andrew.munkacsi@vuw.ac.nz</t>
  </si>
  <si>
    <t xml:space="preserve">With his collaborators at Columbia University he has just published a paper on repurposing existing approved NPC1 inhibitors to treat COVID. Numerous studies suggest that ablation of the Niemann-Pick type C1 (NPC1) pathway confers resistance to a multiplicity of viral infections and potentially amelioration of symptoms. </t>
  </si>
  <si>
    <t>richard.furneaux@vuw.ac.nz;</t>
  </si>
  <si>
    <t>This project aims to develop techniques that will allow the scale up of the lead candidates being tested in local and international trials.  The techniques developed will focus on making sure that the processes are suitable for large scale production locally, and wherever possible use precursors that are readily available or easy to manufacture.</t>
  </si>
  <si>
    <t>geoff.chase@canterbury.ac.nz</t>
  </si>
  <si>
    <t>University of Canterbury</t>
  </si>
  <si>
    <t>Screening and characterization of compounds with potential anti-SARS-CoV-2 activity using the virus isolated in our PC3 (in collaboration with different national and international groups)</t>
  </si>
  <si>
    <t>vernon.ward@otago.ac.nz</t>
  </si>
  <si>
    <t>(03) 479 9028</t>
  </si>
  <si>
    <t>Production of the SARS-CoV-2 proteins and establishment of associated  assays to allow testing of lead compounds targeting the virus that are being designed and are to be produced at Auckland University</t>
  </si>
  <si>
    <t xml:space="preserve">MBIE (UOOX1904) and Maurice Wilkins Centre </t>
  </si>
  <si>
    <t>kurt.krause@otago.ac.nz</t>
  </si>
  <si>
    <t>(03) 479 5166</t>
  </si>
  <si>
    <t>andy.mercer@otago.ac.nz</t>
  </si>
  <si>
    <t>ted.shipton@otago.ac.nz</t>
  </si>
  <si>
    <t>A web-based self-management program to help sufferers in the community with persistent pain through the lockdown period</t>
  </si>
  <si>
    <t>flavia.donadelli@vuw.ac.nz</t>
  </si>
  <si>
    <t>022 670 3091</t>
  </si>
  <si>
    <t>This project is focused on leadership in times of crisis. It will compare COVID-19 governmental responses around the world to learn lessons about effective governmental leadership and management in times of crisis.</t>
  </si>
  <si>
    <t>paul.hansen@otago.ac.nz</t>
  </si>
  <si>
    <t>0204 028 6482</t>
  </si>
  <si>
    <t>To develop guidelines and tools based on explicit criteria to prioritise Covid-19 patients for critical care with ventilatory support (e.g. in intensive care units). Our team – Melyssa Roy (public health doctor), Trudy Sullivan (health economist), Franz Ombler (1000minds, software engineer and decision analyst) and me – is working with a group of NZ intensive care specialists and nurses, infectious disease physicians, a neonatologist, ethics and Māori health representatives, and with moral support from the Ministry of Health. Clear guidelines and prioritisation tools (to be integrated with existing systems, such as the National Prioritisation Web Service) will enable clinicians to more effectively identify Covid-19 patients most in need and most likely to benefit, and provide guidance when ethical decisions must be made. The results from this research are being shared with other countries in need.</t>
  </si>
  <si>
    <t>(04) 918 5258</t>
  </si>
  <si>
    <t>Carrageenans in preventing RT viruses including COVID-19 in frontline health workers</t>
  </si>
  <si>
    <t>k.groom@auckland.ac.nz</t>
  </si>
  <si>
    <t>The COVID-19 in Pregnancy New Zealand Registry.  Little is known about COVID-19 in pregnancy. Limited reports suggest the risk of severe or critical disease in pregnant women is similar to the general population, but women who develop pneumonia are more likely to have premature birth and caesarean section delivery. No reports to date have included well pregnant women in the community. Furthermore, the risk of transmission from mother to baby is unknown. More comprehensive information is required to inform women and those planning and providing maternity and newborn care. Many countries are establishing national registries to gain information on the impact of COVID-19 in pregnancy. We aim to establish the COVID-19 in Pregnancy New Zealand Registry to provide NZ specific data. It will be unique in its inclusion of country-wide pregnancies across all gestations, managed by hospital services and in the community. Midwives, GPs and obstetricians will notify the Registry of each new case. Confidential and secure electronic surveys linked to databases will request follow-up data on all women, their pregnancies and newborn babies. Non-identifying data in the Registry will be used to report real-time rates of infection and to assess the impact of COVID-19 on pregnancy in NZ. See also: https://www.auckland.ac.nz/en/news/2020/04/17/covid-19-in-pregnancy--an-nz-response.html</t>
  </si>
  <si>
    <t>University of Waikato</t>
  </si>
  <si>
    <t>carrie.barber@waikato.ac.nz</t>
  </si>
  <si>
    <t>Cross-sectional correlational study of the New Zealanders during level 4 lockdown, looking at the relationships among health beliefs (i.e., health locus of control), health behaviours, subjective stress and distress, and coping behaviours.</t>
  </si>
  <si>
    <t>shaun.hendy@auckland.ac.nz</t>
  </si>
  <si>
    <t>Epidemic modelling to inform public health policy, health care operations, or economic measures.</t>
  </si>
  <si>
    <t>TEC</t>
  </si>
  <si>
    <t>michael.osullivan@auckland.ac.nz</t>
  </si>
  <si>
    <t>Incorporation of Covid-19 infection models into simulations of GP practices/clinics to enable better planning of initiatives for dealing with Covid-19.</t>
  </si>
  <si>
    <t>v.suresh@auckland.ac.nz</t>
  </si>
  <si>
    <t xml:space="preserve">Data-informed mathematical models to predict and mitigate the spread of COVID-19.  Adaption of modelling and uncertainty quantification work previously completed during the Samoan measles crisis. </t>
  </si>
  <si>
    <t>c.sibley@auckland.ac.nz</t>
  </si>
  <si>
    <t>Observing changes in mental health, anxiety and health attitudes before and after lockdown using the New Zealand Attitudes and Values Survey.</t>
  </si>
  <si>
    <t>lincoln.wood@otago.ac.nz</t>
  </si>
  <si>
    <t>Empirical analysis of the impact of the COVID-19 pandemic (and comparable scenarios) on tourism, supply chain, logistics, and transport operations.</t>
  </si>
  <si>
    <t>maja.graso@otago.ac.nz</t>
  </si>
  <si>
    <t xml:space="preserve">Lifting the lockdown with informed population, probabilistic &amp; physiological modelling with regional and vulnerable community groups </t>
  </si>
  <si>
    <t>021 040 2764</t>
  </si>
  <si>
    <t>To assess how people cope with Level 4 self-isolation in NZ ; to study psychosocial effects of isolation and the impact of NZ policies on individuals' well-being</t>
  </si>
  <si>
    <t>susan.hougemackenzie@otago.ac.nz</t>
  </si>
  <si>
    <t>Impacts of nature-based physical activity on mental health during the pandemic (looking at both behaviour changes and mental health outcomes). Potential implications for management of green spaces and public policy.</t>
  </si>
  <si>
    <t>jing-bao.nie@otago.ac.nz</t>
  </si>
  <si>
    <t>colin.simpson@vuw.ac.nz</t>
  </si>
  <si>
    <t xml:space="preserve">International collaboration on ethical and social issues of Covid-19, particularly on China’s response to the disease as well as implications for global bioethics. </t>
  </si>
  <si>
    <t>University of Edinburgh/Health Protection Scotland</t>
  </si>
  <si>
    <t xml:space="preserve">Community well-being in Queenstown in relation to tourism, and perceptions of overtourism; comparative pre-post COVID. </t>
  </si>
  <si>
    <t xml:space="preserve">University of Otago Research </t>
  </si>
  <si>
    <t>EAVEII - all Scotland data extract &amp; linkage for COVID-19 enhanced surveillance to inform Chief Medical Officer. Creation of research database to understand Natural history of COVID-19.</t>
  </si>
  <si>
    <t>NIHR/MRC</t>
  </si>
  <si>
    <t>sean.connelly@otago.ac.nz</t>
  </si>
  <si>
    <t>Implications of COVID-19 pandemic for small businesses and especially food producers</t>
  </si>
  <si>
    <t>christina.ergler@otago.ac.nz</t>
  </si>
  <si>
    <t>University of Otago student experience of COVID-19 lockdown</t>
  </si>
  <si>
    <t>celia@psy.otago.ac.nz</t>
  </si>
  <si>
    <t>027 364 5766</t>
  </si>
  <si>
    <t>A survey-based Psychology study looking at people’s attitudes, beliefs, and behaviours surrounding their responses to COVID-19 and the New Zealand lockdown</t>
  </si>
  <si>
    <t>tai.sopoaga@otago.ac.nz</t>
  </si>
  <si>
    <t>021 268 2244</t>
  </si>
  <si>
    <t>We are conducting a longitudinal study on the mental health and wellbeing of Pacific students in Higher Education, focussing on first year students at Otago in 2019, and following them for 3 years. This is the second year in 2020. Due to the nature of the current situation, we have added a question related to Covid and whether this has been a stressful event</t>
  </si>
  <si>
    <t>HRC</t>
  </si>
  <si>
    <t xml:space="preserve">Improving effectiveness and equity in the operation of COVID-19 ‘self-isolation’
</t>
  </si>
  <si>
    <t>$179,904</t>
  </si>
  <si>
    <t>malcolm.campbell@canterbury.ac.nz; simon.kingham@canterbury.ac.nz; lindsey.conrow@canterbury.ac.nz</t>
  </si>
  <si>
    <t>Malcolm (03)3694181; Simon (03)3694064; Lindsey (03)3690196</t>
  </si>
  <si>
    <t>Assisting the Ministry of Health by using spatial intelligence expertise to assist with the rapid response mapping and modelling for COVID19. The team are on standby to respond as needed. This is likely to involve identification of populations and communities that need protection (those at-risk/vulnerable) and to examine accessibility issues. It is also likely to use national mobile phone data to understand physical distancing.</t>
  </si>
  <si>
    <t>moana.waitoki@waikato.ac.nz</t>
  </si>
  <si>
    <t>The aim is to provide a research base that weaves Māori concepts, supports and services to contribute to environments that promote maternal wellbeing and the best start for our tamariki within their whānau. How whanau have prepared, and have been supported during the covid-19 rāhui.</t>
  </si>
  <si>
    <t>National Science Challenge: E tipu e rea.</t>
  </si>
  <si>
    <t>r.peiris-john@auckland.ac.nz</t>
  </si>
  <si>
    <t>michael.baker@otago.ac.nz</t>
  </si>
  <si>
    <t>c.mutch@auckland.ac.nz</t>
  </si>
  <si>
    <t>The role of schools in the recovery from COVID-19.  Current research projects
•	The role of schools in disaster response and recovery
•	Citizenship in action: Responses to recent New Zealand disasters
Recent relevant research includes
•	Mutch, C. (2018). The role of schools in helping communities copes with earthquake disasters: the case of the 2010–2011 New Zealand earthquakes. Environmental Hazards, 1-21. 10.1080/17477891.2018.1485547
•	Mutch, C. (2015). Leadership in times of crisis: Dispositional, relational and contextual factors influencing school principals' actions. International Journal of Disaster Risk Reduction, 14, 186-194. 10.1016/j.ijdrr.2015.06.005
•	Tatebe, J., &amp; Mutch, C. (2015). Perspectives on education, children and young people in disaster risk reduction. International Journal of Disaster Risk Reduction, 14 (2), 108-114. 10.1016/j.ijdrr.2015.06.011
Other University of Auckland co-authors: Jennifer Tatebe
•	Mutch, C. (2015). The role of schools in disaster settings: Learning from the 2010-2011 New Zealand earthquakes. International Journal of Educational Development, 41, 283-291. 10.1016/j.ijedudev.2014.06.008</t>
  </si>
  <si>
    <t>francis.collins@waikato.ac.nz</t>
  </si>
  <si>
    <t>Coronavirus modelling</t>
  </si>
  <si>
    <t>Research on the aspirations, lives and future plans of New Zealand citizens in Australia. Original interview-based research completed in 2019. A follow-up survey on experiences and responses to the COVID-19 pandemic and response is being developed</t>
  </si>
  <si>
    <t>$100,000
$500,000</t>
  </si>
  <si>
    <t>Related to Rutherford Discovery Fellowship</t>
  </si>
  <si>
    <t>MOH
Health Research Council of New Zealand</t>
  </si>
  <si>
    <t>Research on the impacts of COVID-19 on New Zealand's migration systems with a particular focus on temporary labour migration and international education. The global responses to COVID will completely reshape these systems, demanding a new understanding of future migration flows and their impacts.</t>
  </si>
  <si>
    <t>iain.white@waikato.ac.nz</t>
  </si>
  <si>
    <t>Research on economic resilience, particularly a shift to localised economies. This is a potential research pivot we are exploring with some NZ cities, as part of a recently awarded National Science Challenge: resilience to Nature's hazards project. See: https://thespinoff.co.nz/business/21-04-2020/the-case-for-putting-local-at-the-core-of-nzs-economic-recovery/</t>
  </si>
  <si>
    <t>$625,000</t>
  </si>
  <si>
    <t>National Science Challenge: Resilience to Nature's Hazards</t>
  </si>
  <si>
    <t>Deep sequence of full-length SARS-CoV-2 genome of the first two cases identified in Dunedin</t>
  </si>
  <si>
    <t>jemma.geoghegan@otago.ac.nz</t>
  </si>
  <si>
    <t>022 422 6987</t>
  </si>
  <si>
    <t>University of Otago, ESR, University of Auckland</t>
  </si>
  <si>
    <t xml:space="preserve">I’m working with collaborators from ESR and the University of Auckland to rapidly generate whole viral genomes directly from patient samples collected in New Zealand (we have already done whole virus genomes from the first 12 NZ cases). Our aim is to use genomic data to track and report - in real-time - the epidemiology and evolution of the virus as it spreads in NZ. This will provide policymakers with a clearer picture of the spread of the outbreak across the country. </t>
  </si>
  <si>
    <t xml:space="preserve">Some funding provided by MoH. </t>
  </si>
  <si>
    <t>neil.gemmell@otago.ac.nz</t>
  </si>
  <si>
    <t>Mass surveillance at a population level using daily sewage monitoring - will pick-up asymptomatic as well as infecteds to better monitor community level incidence.</t>
  </si>
  <si>
    <t>Few thousand</t>
  </si>
  <si>
    <t>brian.cox@otago.ac.nz</t>
  </si>
  <si>
    <t>021 309 913</t>
  </si>
  <si>
    <t>- Measuring and assessing the types of epidemics being experienced in different localities in New Zealand.
- Create a propensity score of vulnerability to serious illness from COVID-19 for Territorial Local Authority areas
- monitor the effect of lifting any area-specific lockdown to rapidly identify any breakout of the epidemic</t>
  </si>
  <si>
    <t>david.murdoch@otago.ac.nz
holger.regenbrecht@otago.ac.nz</t>
  </si>
  <si>
    <t>One Health Aotearoa: The mission for One Health Aotearoa is to improve the health, equity and wellbeing of New Zealanders, with reach to the wider community of the Pacific Region, by decreasing the burden of ill health arising from infectious diseases of humans and animals</t>
  </si>
  <si>
    <t>Internal</t>
  </si>
  <si>
    <t>We will be applying for funding to support this work</t>
  </si>
  <si>
    <t>Harirū, Hongi and Hau: In the time of COVID-19. Kaumātua have important leadership responsibilities and enacting them in the context of COVID-19 will place them at increased risk. For this project, we will initiate an innovative dialogue using digital means with kaumātua and kuia around their concerns and reactions to COVID-19. We aim to discover how older Maori understand the tapu of the body and bodily fluids and how they are navigating the spread of viral transmission, in light of rapidly evolving advice and regulations regarding personal distancing (harirū, hongi and hau), self-isolation, and gatherings. We will use mobile (tablet) technology to communicate on a regular basis over six weeks with kaumātua in Ngātiwai and Waikato with whom we have well-established links. Discussion of our findings with participants in ongoing dialogue will lead to guidance for policy makers and public health in supporting Māori communities, and may also chart ways for future kanohi-ki-te-kanohi research.</t>
  </si>
  <si>
    <t>$101,922</t>
  </si>
  <si>
    <t xml:space="preserve">leo.liao@waikato.ac.nz </t>
  </si>
  <si>
    <t>Law - legal issues that might arise from (non) performance of contracts during lockdown and subsequent affect period.</t>
  </si>
  <si>
    <t>samuel.charlton@waikato.ac.nz</t>
  </si>
  <si>
    <t>Assessment of changes in travel by car, public transport, and attitudes towards their safety pre/post Covid-19 (psychology focus)</t>
  </si>
  <si>
    <t>Diagnostics</t>
  </si>
  <si>
    <t>Treatment</t>
  </si>
  <si>
    <t>Public health interventions</t>
  </si>
  <si>
    <t>Epidemiology including modeling</t>
  </si>
  <si>
    <t>Social or humanities</t>
  </si>
  <si>
    <t>Other</t>
  </si>
  <si>
    <t>Database ID</t>
  </si>
  <si>
    <t>CVDB-001</t>
  </si>
  <si>
    <t>CVDB-002</t>
  </si>
  <si>
    <t>CVDB-003</t>
  </si>
  <si>
    <t>CVDB-004</t>
  </si>
  <si>
    <t>CVDB-005</t>
  </si>
  <si>
    <t>CVDB-006</t>
  </si>
  <si>
    <t>CVDB-007</t>
  </si>
  <si>
    <t>CVDB-008</t>
  </si>
  <si>
    <t>CVDB-009</t>
  </si>
  <si>
    <t>CVDB-010</t>
  </si>
  <si>
    <t>CVDB-011</t>
  </si>
  <si>
    <t>CVDB-012</t>
  </si>
  <si>
    <t>CVDB-013</t>
  </si>
  <si>
    <t>CVDB-014</t>
  </si>
  <si>
    <t>CVDB-015</t>
  </si>
  <si>
    <t>CVDB-016</t>
  </si>
  <si>
    <t>CVDB-017</t>
  </si>
  <si>
    <t>CVDB-018</t>
  </si>
  <si>
    <t>CVDB-019</t>
  </si>
  <si>
    <t>CVDB-020</t>
  </si>
  <si>
    <t>CVDB-021</t>
  </si>
  <si>
    <t>CVDB-022</t>
  </si>
  <si>
    <t>CVDB-023</t>
  </si>
  <si>
    <t>CVDB-024</t>
  </si>
  <si>
    <t>CVDB-025</t>
  </si>
  <si>
    <t>CVDB-026</t>
  </si>
  <si>
    <t>CVDB-027</t>
  </si>
  <si>
    <t>CVDB-028</t>
  </si>
  <si>
    <t>CVDB-029</t>
  </si>
  <si>
    <t>CVDB-030</t>
  </si>
  <si>
    <t>CVDB-031</t>
  </si>
  <si>
    <t>CVDB-032</t>
  </si>
  <si>
    <t>CVDB-033</t>
  </si>
  <si>
    <t>CVDB-034</t>
  </si>
  <si>
    <t>CVDB-035</t>
  </si>
  <si>
    <t>CVDB-036</t>
  </si>
  <si>
    <t>CVDB-037</t>
  </si>
  <si>
    <t>CVDB-038</t>
  </si>
  <si>
    <t>CVDB-039</t>
  </si>
  <si>
    <t>CVDB-040</t>
  </si>
  <si>
    <t>CVDB-041</t>
  </si>
  <si>
    <t>CVDB-042</t>
  </si>
  <si>
    <t>CVDB-043</t>
  </si>
  <si>
    <t>CVDB-044</t>
  </si>
  <si>
    <t>CVDB-045</t>
  </si>
  <si>
    <t>CVDB-046</t>
  </si>
  <si>
    <t>CVDB-047</t>
  </si>
  <si>
    <t>CVDB-048</t>
  </si>
  <si>
    <t>CVDB-049</t>
  </si>
  <si>
    <t>CVDB-050</t>
  </si>
  <si>
    <t>CVDB-051</t>
  </si>
  <si>
    <t>CVDB-052</t>
  </si>
  <si>
    <t>CVDB-053</t>
  </si>
  <si>
    <t>CVDB-054</t>
  </si>
  <si>
    <t>CVDB-055</t>
  </si>
  <si>
    <t>CVDB-056</t>
  </si>
  <si>
    <t>CVDB-057</t>
  </si>
  <si>
    <t>CVDB-058</t>
  </si>
  <si>
    <t>CVDB-059</t>
  </si>
  <si>
    <t>CVDB-060</t>
  </si>
  <si>
    <t>CVDB-061</t>
  </si>
  <si>
    <t>CVDB-062</t>
  </si>
  <si>
    <t>CVDB-063</t>
  </si>
  <si>
    <t>CVDB-064</t>
  </si>
  <si>
    <t>CVDB-065</t>
  </si>
  <si>
    <t>CVDB-066</t>
  </si>
  <si>
    <t>CVDB-067</t>
  </si>
  <si>
    <t>CVDB-068</t>
  </si>
  <si>
    <t>CVDB-069</t>
  </si>
  <si>
    <t>CVDB-070</t>
  </si>
  <si>
    <t>CVDB-071</t>
  </si>
  <si>
    <t>CVDB-072</t>
  </si>
  <si>
    <t>CVDB-073</t>
  </si>
  <si>
    <t>CVDB-074</t>
  </si>
  <si>
    <t>CVDB-075</t>
  </si>
  <si>
    <t>CVDB-076</t>
  </si>
  <si>
    <t>CVDB-077</t>
  </si>
  <si>
    <t>CVDB-078</t>
  </si>
  <si>
    <t>ANZSRC Type of Activity</t>
  </si>
  <si>
    <t>ANZSRC Field of Research</t>
  </si>
  <si>
    <t>Contributing organisation(s)</t>
  </si>
  <si>
    <t>The University of Auckland (FMHS)</t>
  </si>
  <si>
    <t>The University of Auckland (ABI)</t>
  </si>
  <si>
    <t>The University of Auckland (Science)</t>
  </si>
  <si>
    <t>The University of Auckland (Liggins)</t>
  </si>
  <si>
    <t>The University of Auckland (ACSRC)</t>
  </si>
  <si>
    <t>The University of Auckland (FMHS/UniServices)</t>
  </si>
  <si>
    <t>The University of Auckland (Science / Te Pūnaha Matatini (TPM))</t>
  </si>
  <si>
    <t>The University of Auckland (Engineering)</t>
  </si>
  <si>
    <t>The University of Auckland (Engineering, ABI)</t>
  </si>
  <si>
    <t>The University of Auckland (Education and Social Work)</t>
  </si>
  <si>
    <t>The University of Auckland (James Henare Māori Research Centre)</t>
  </si>
  <si>
    <t>Victoria University of Wellington - FRI</t>
  </si>
  <si>
    <t>Victoria University of Wellington- FRI</t>
  </si>
  <si>
    <t>Victoria University of Wellington - SBS</t>
  </si>
  <si>
    <t>Victoria University of Wellington - FRI and GlycoSyn</t>
  </si>
  <si>
    <t>Victoria University of Wellington - SCPS</t>
  </si>
  <si>
    <t>Victoria University of Wellington - Ferrier and Avalia Immunotherapies</t>
  </si>
  <si>
    <t>Victoria University of Wellington</t>
  </si>
  <si>
    <t>(03) 479-7703</t>
  </si>
  <si>
    <t>(03) 479 6824</t>
  </si>
  <si>
    <t>(03) 470 3582</t>
  </si>
  <si>
    <t>(03) 479 4293</t>
  </si>
  <si>
    <t>(03) 471 6129</t>
  </si>
  <si>
    <t>(03) 479 8771</t>
  </si>
  <si>
    <t>(03) 471 4647</t>
  </si>
  <si>
    <t>(03) 479 7703</t>
  </si>
  <si>
    <t>(04) 43855541</t>
  </si>
  <si>
    <t>021 589 192</t>
  </si>
  <si>
    <t>(03) 479 7483</t>
  </si>
  <si>
    <t>(03) 479 7728</t>
  </si>
  <si>
    <t>64 4 463 5171</t>
  </si>
  <si>
    <t>021 342 743</t>
  </si>
  <si>
    <t>021 728 796</t>
  </si>
  <si>
    <t>021 332 213</t>
  </si>
  <si>
    <t>022 397 6512</t>
  </si>
  <si>
    <t>03 479 7703</t>
  </si>
  <si>
    <t>Pure basic research</t>
  </si>
  <si>
    <t>COVID-19 Research Database</t>
  </si>
  <si>
    <t>CVDB-079</t>
  </si>
  <si>
    <t>jkoia@waikato.ac.nz</t>
  </si>
  <si>
    <t>CVDB-080</t>
  </si>
  <si>
    <t>CVDB-081</t>
  </si>
  <si>
    <t>toledano@waikato.ac.nz</t>
  </si>
  <si>
    <t>027 7880036</t>
  </si>
  <si>
    <t xml:space="preserve">Building trust in vaccination: An analysis of pro and anti-vaccination posts on Facebook </t>
  </si>
  <si>
    <t>Internal funding</t>
  </si>
  <si>
    <t>Vaccine</t>
  </si>
  <si>
    <t>CVDB-082</t>
  </si>
  <si>
    <t xml:space="preserve">University of Waikato </t>
  </si>
  <si>
    <t>ppatros@waikato.ac.nz</t>
  </si>
  <si>
    <t>Self-Adaptive systems and Control-Theory: I work on models and control systems for dynamical systems, such as ones used to model COVID19. I am keen to use Machine Learning on the epidiomiology data of COVID 19 to automatically learn control models that best describe viral outbursts as well as the efficacy of methods that control them</t>
  </si>
  <si>
    <t>CVDB-083</t>
  </si>
  <si>
    <t>thrupp@waikato.ac.nz</t>
  </si>
  <si>
    <t>CVDB-084</t>
  </si>
  <si>
    <t>buntting@waikato.ac.nz</t>
  </si>
  <si>
    <t>Current research - 3 year TLRI project with 7 teachers using online citizen science projects; we have circulated a survey asking about their online teaching experiences due to COVID with a particular focus on science T&amp;L. We will continue to engage with them for the next 2.5 years.</t>
  </si>
  <si>
    <t>CVDB-085</t>
  </si>
  <si>
    <t>lindamit@waikato.ac.nz</t>
  </si>
  <si>
    <t>CVDB-086</t>
  </si>
  <si>
    <t>CVDB-087</t>
  </si>
  <si>
    <t xml:space="preserve">Early childhood education across 3 institutions (WINTEC, Te Rito Maioha and UOW)- - COVID-19 one year on, looking at pedagogical interactions and children’s working theories; children's sociodramatic play; and ICT as pedagogical tool. Currently writing proposal. </t>
  </si>
  <si>
    <t>CVDB-089</t>
  </si>
  <si>
    <t>kearl@waikato.ac.nz</t>
  </si>
  <si>
    <t xml:space="preserve">PRISM project- the survey stage of this project looking at Masters students experience at UoW was brought forward. Ethics approval and the survey developed. The survey has been sent to the contact list we have and Helen Findlay is chasing up the gaps for us to ensure we reach all DivED masters students. The survey will remain open until level 3 is reviewed (11 May). </t>
  </si>
  <si>
    <t>CVDB-090</t>
  </si>
  <si>
    <t>damundse@waikato.ac.nz</t>
  </si>
  <si>
    <t>Social Isolation of Older Adults - Pre and Post/Current Covid-19 comparisons of how the online media portrays and depicts "the elderly" and older adults. Research commenced in 2019 and is ongoing in 2020.</t>
  </si>
  <si>
    <t>CVDB-091</t>
  </si>
  <si>
    <t>ZoomRooms, Zoomodoros, Zuis and  - An ethnographic study of how higher education scholars have adapted their post-Covid-19 workspaces</t>
  </si>
  <si>
    <t>CVDB-092</t>
  </si>
  <si>
    <t>amanda.williamson@waikato.ac.zn</t>
  </si>
  <si>
    <t>CVDB-093</t>
  </si>
  <si>
    <t>j.scott@waikato.ac.nz</t>
  </si>
  <si>
    <t>COVID-19 and Financial Resilience amongst minority ethnic SMEs in the UK</t>
  </si>
  <si>
    <t>CVDB-094</t>
  </si>
  <si>
    <t>ou.wang@waikato.ac.nz</t>
  </si>
  <si>
    <t>CVDB-095</t>
  </si>
  <si>
    <t>mcam@waikato.ac.nz</t>
  </si>
  <si>
    <t>Research on social capital, trust in government, and authoritarian/democratic norms, their relationship with government-level COVID-19 responses, and subsequent impact on COVID-19 death rates and case rates, using cross-country data globally, state and county level data (US) and canton-level data (Switzerland)</t>
  </si>
  <si>
    <t>CVDB-096</t>
  </si>
  <si>
    <t>cheema@waikato.ac.nz</t>
  </si>
  <si>
    <t>CVDB-097</t>
  </si>
  <si>
    <t>karsten@waikato.ac.nz</t>
  </si>
  <si>
    <t>CVDB-098</t>
  </si>
  <si>
    <t>dukemd@waikato.ac.nz,   hlim@waikato.ac.nz</t>
  </si>
  <si>
    <t>Technology</t>
  </si>
  <si>
    <t>CVDB-099</t>
  </si>
  <si>
    <t>pheydari@waikato.ac.nz</t>
  </si>
  <si>
    <t>A covid-19 diagnosis app, using  breathing sound recognition; also improving ventilators (inhaling assistance) machines, by making the pump frequency adaptive</t>
  </si>
  <si>
    <t>CVDB-100</t>
  </si>
  <si>
    <t>vida.botes@waikato.ac.nz</t>
  </si>
  <si>
    <t>CVDB-101</t>
  </si>
  <si>
    <t>caryan@waikato.ac.nz</t>
  </si>
  <si>
    <t>CVDB-102</t>
  </si>
  <si>
    <t>bevanc@waikato.ac.nz, heblos@waikato.ac.nz</t>
  </si>
  <si>
    <t>CVDB-103</t>
  </si>
  <si>
    <t>ssims@waikato.ac.nz,  hthorpe@waikato.ac.nz</t>
  </si>
  <si>
    <t>CVDB-104</t>
  </si>
  <si>
    <t>mboston@waikato.ac.nz</t>
  </si>
  <si>
    <t>CVDB-105</t>
  </si>
  <si>
    <t xml:space="preserve">cbatters@waikato.ac.nz </t>
  </si>
  <si>
    <t>CVDB-106</t>
  </si>
  <si>
    <r>
      <t xml:space="preserve">Mechanical Ventilation How to multiplex mechanical ventilators, which is putting more than 1 patient </t>
    </r>
    <r>
      <rPr>
        <b/>
        <u/>
        <sz val="12"/>
        <color theme="1"/>
        <rFont val="Calibri"/>
        <family val="2"/>
        <scheme val="minor"/>
      </rPr>
      <t>safely</t>
    </r>
    <r>
      <rPr>
        <sz val="12"/>
        <color theme="1"/>
        <rFont val="Calibri"/>
        <family val="2"/>
        <scheme val="minor"/>
      </rPr>
      <t xml:space="preserve"> on a single ventilator without compromising care. Both a clinical and technical problem. Others involved, T Desaive, B Lambermont (Univ of Liege, Belgium), YS Chiew (Monash Malaysia)</t>
    </r>
  </si>
  <si>
    <r>
      <t>Hollowing Out of Public Education Systems? Private Actors in Compulsory Schooling in Finland, Sweden and New Zealand (HOPES) project, expanding project to look at private actors actions</t>
    </r>
    <r>
      <rPr>
        <b/>
        <sz val="12"/>
        <color theme="1"/>
        <rFont val="Calibri"/>
        <family val="2"/>
        <scheme val="minor"/>
      </rPr>
      <t xml:space="preserve"> post covid </t>
    </r>
    <r>
      <rPr>
        <sz val="12"/>
        <color theme="1"/>
        <rFont val="Calibri"/>
        <family val="2"/>
        <scheme val="minor"/>
      </rPr>
      <t>- research will be in Finland</t>
    </r>
  </si>
  <si>
    <r>
      <t xml:space="preserve">In collaboration with Prof. John Gibson and Prof. Frank Scrimgeour, this study explores the impacts of innovation-adoption characteristics and food choice motives on consumers’ adoption of </t>
    </r>
    <r>
      <rPr>
        <b/>
        <sz val="12"/>
        <rFont val="Calibri"/>
        <family val="2"/>
        <scheme val="minor"/>
      </rPr>
      <t>Online-to-Offline food delivery services</t>
    </r>
    <r>
      <rPr>
        <sz val="12"/>
        <color theme="1"/>
        <rFont val="Calibri"/>
        <family val="2"/>
        <scheme val="minor"/>
      </rPr>
      <t xml:space="preserve"> (O2O-FDS e.g. Uber Eats) in New Zealand and China. </t>
    </r>
  </si>
  <si>
    <t>Date Data Entered</t>
  </si>
  <si>
    <t>(Lead) organisation</t>
  </si>
  <si>
    <t>Host research centre</t>
  </si>
  <si>
    <t>Project contact person (if different from lead researcher)</t>
  </si>
  <si>
    <t>Email (project contact person)</t>
  </si>
  <si>
    <t>Phone (project contact person)</t>
  </si>
  <si>
    <t>Brief description of scale and scope of research</t>
  </si>
  <si>
    <t>Output DOI or URL (if applicable)</t>
  </si>
  <si>
    <t>021 891 506</t>
  </si>
  <si>
    <t>020 455 8896</t>
  </si>
  <si>
    <t>021 247 1514</t>
  </si>
  <si>
    <t>021 035 2950</t>
  </si>
  <si>
    <t>021 055 1447</t>
  </si>
  <si>
    <t>CVDB-107</t>
  </si>
  <si>
    <t>CVDB-108</t>
  </si>
  <si>
    <t>CVDB-109</t>
  </si>
  <si>
    <t>don.clucas@canterbury.ac.nz</t>
  </si>
  <si>
    <t>(03)3692212</t>
  </si>
  <si>
    <t>021-342-743</t>
  </si>
  <si>
    <t>shayne.gooch@canterbury.ac.nz</t>
  </si>
  <si>
    <t>(03)3692392</t>
  </si>
  <si>
    <t>Multiple, low cost, easily manufactured, and/or 3D printed face mask designs. Others involved are G Chase and D Read (UC), O Diegel (UoA)</t>
  </si>
  <si>
    <t>None, possible payment by CDHB</t>
  </si>
  <si>
    <t>None, possibly CDHB</t>
  </si>
  <si>
    <t>Positive Pressure Helmets - a simple design, with or without high flow nasal cannula. Others involved, R Elliott (UC)</t>
  </si>
  <si>
    <t>None</t>
  </si>
  <si>
    <t xml:space="preserve">Planning for designing and building new respirators / ventilators for ICU units. Such an initiative ties in with UC’s participation in the MedTech CoRE, and the recent efforts of UC students over this last summer to provide critical maintenance of ventilators in the Pacific Island nations.  </t>
  </si>
  <si>
    <t>j.windsor@auckland.ac.nz</t>
  </si>
  <si>
    <t>c.bullen@auckland.ac.nz</t>
  </si>
  <si>
    <t>y.anderson@auckland.ac.nz</t>
  </si>
  <si>
    <t>Digital health initiatives for health management, self-assessment, prophylactic guidance and contact tracing during and after COVID-19</t>
  </si>
  <si>
    <t>Patentable product to prevent face touching and to subsequently reduce viral transmission</t>
  </si>
  <si>
    <t>University of Waikato (SoSS)</t>
  </si>
  <si>
    <t>m.gott@auckland.ac.nz</t>
  </si>
  <si>
    <t>d.osborne@auckland.ac.nz</t>
  </si>
  <si>
    <t>s.morton@auckland.ac.nz</t>
  </si>
  <si>
    <t>$98,257</t>
  </si>
  <si>
    <t>Auckland Medical Research Foundation (AMRF)</t>
  </si>
  <si>
    <t>Although necessary to contain the spread of COVID-19, the mental health consequences of New Zealand’s nationwide lockdown are unknown. The current proposal will address this oversight by comparing nationally representative data from the New Zealand Attitudes and Values Study collected in the months before New Zealand’s first known case of COVID-19 with new data obtained in the 12 weeks during and after the lockdown (Study 1), as well as a year later (Study 2). Accordingly, we will examine both the short- and long-term mental health consequences of the lockdown to contain the spread of COVID-19. Results will provide critical insights into the psychological wellbeing of New Zealanders while under lockdown, and help to identify populations at risk of developing mental health problems while the nation fights the spread of COVID-19. Because New Zealand and other countries across the globe are likely to move between various degrees of lockdown until a vaccine for COVID-19 is developed, understanding how lockdowns affect public mental health is necessary in order to effectively develop targeted interventions for those who are most psychologically vulnerable to prolonged periods of self-isolation</t>
  </si>
  <si>
    <t>$82,200</t>
  </si>
  <si>
    <t xml:space="preserve">Growing Up in New Zealand – Effects of COVID-19 
Given the unprecedented situation with COVID-19 and the potential impact on the wellbeing of children in the cohort we propose engaging with the children in the cohort to hear from the children directly about how this unique set of events is impacting on them. This is a time in the Growing Up in New Zealand study where, under business as usual, we would normally be contacting participants as part of routine cohort retention/engagement activities in preparation for the next planned Data Collection Wave at 11years. However this is not business as usual and we are concurrently needing to put in place contingency processes to potentially engage with the cohort digitally as a primary data collection mode, and we are also aware that understanding wellbeing trajectories for the cohort over time would ideally need to capture wellbeing at this timepoint. We propose administering a bespoke set of questions regarding wellbeing via a digital platform as an adjunct to retention and to aid future planning for sustaining the cohort and increasing the utility of the longitudinal information.  For more information abour Growing Up in New Zealand refer to www.growingup.co.nz
</t>
  </si>
  <si>
    <t>A collection of speculative writing about the impacts of Covid19 on culture, economy, and society. The collection is pitched as 'Coronavirus 2030: A Retrospective.</t>
  </si>
  <si>
    <t>We are seeking $4950</t>
  </si>
  <si>
    <t>We have bid to a Scholarship offered by Copyright Licensing NZ</t>
  </si>
  <si>
    <t>m.farid@auckland.ac.nz</t>
  </si>
  <si>
    <t>olaf.diegel@auckland.ac.nz</t>
  </si>
  <si>
    <t>kevin.wang@auckland.ac.nz</t>
  </si>
  <si>
    <t>yuqian.lu@auckland.ac.nz</t>
  </si>
  <si>
    <t>s.baroutian@auckland.ac.nz</t>
  </si>
  <si>
    <t>m.tawhai@auckland.ac.nz</t>
  </si>
  <si>
    <t>mark.billinghurst@auckland.ac.nz</t>
  </si>
  <si>
    <t>s.hetrick@auckland.ac.nz</t>
  </si>
  <si>
    <t>jt.chu@auckland.ac.nz</t>
  </si>
  <si>
    <t>a.serlachius@auckland.ac.nz, h.thabrew@auckland.ac.nz</t>
  </si>
  <si>
    <t xml:space="preserve">Development of LED UV-Assisted disinfection system for PPE in Hospitals </t>
  </si>
  <si>
    <t xml:space="preserve">Development of PPE medical devices for COVID-19 mitigation, including curation of design and manufacturing
</t>
  </si>
  <si>
    <t xml:space="preserve">Novel solutions for producing COVID-19 Personal Protective Equipment (PPE) and ventilator parts using advanced 3D printing and laser cutting techniques.  Examples: http://www.cdamlab.com/door.html; http://www.cdamlab.com/faceshield.html; http://www.amlab.co.nz/shield.html
</t>
  </si>
  <si>
    <t xml:space="preserve">Untethered wearable vital signs monitoring for self-isolating symptomatic patients. A remote and continuous home monitor device for self-isolating symptomatic COVID-19 patients, which can be deployed in large scale, including in rural NZ locations. The device measures critical COVID-19 recovery parameters- temperature, SpO2, and pulse rate (and/or respiratory rate). SpO2 along with temperature is the most critical parameter for COVID-19 monitoring, since COVID-19 affects lungs and reduced patients breathing capability and in turn the blood oxygen. </t>
  </si>
  <si>
    <t>Intelligent Covid-19 contact tracing, risk assessment and trasmission prevention. Using internet of things and AI technologies to enable fast, reliable and secured contact tracing, individual/community risk assessment and transmission on prevention post country lockdown</t>
  </si>
  <si>
    <t>Hydrothermal deconstruction of medical waste generated in the response to COVID-19</t>
  </si>
  <si>
    <t>Non-invasive imaging of the lung for continuous patient monitoring during mechanical ventilation</t>
  </si>
  <si>
    <t>Use of augment and virtual reality technologies to provide training to frontline health workers  [pending further description]</t>
  </si>
  <si>
    <t>An online gamified tool to increase knowledge of and compliance with COVID-19-related behaviours in young New Zealanders
There is a significant proportion of young adults (20-39 years of age) with confirmed and probable COVID-19 cases in New Zealand (NZ). Young males, in particular, appears to be at greater risk for non-compliance with government restrictions. It is likely that current health communication campaigns are not tailored appropriately to young people, whom have unique drivers and developmental needs to that of young children and older adults. A novel strategy for promoting pandemic knowledge and protective behaviours that effectively reaches, engages, and motivates this group is needed. Based on communication neuroscience and developmental psychology, we propose trialing a values-based, online gamified tool to increase knowledge of and compliance with COVID-19-related behaviours in young NZers. We will first finalise the prototype of the tool to ensure it is tailored appropriately to young people. We will then examine the feasibility and usefulness of the tool for young NZers. The gamified tool can be rapidly updated to incorporate new information that reflects changes to government restrictions. The tool may offer a feasible and cost-effective approach to reach and engage with young people during the pandemic.
See similar work here: https://curekids.org.nz/research/myteen-increasing-competence-mental-health-literacy-mobile-based-intervention-support-parents-teenagers/</t>
  </si>
  <si>
    <t>$98,281</t>
  </si>
  <si>
    <t>hemi@waikato.ac.nz</t>
  </si>
  <si>
    <t>There is something pretty special in how Māori/ iwi/hapū/whānau have responded to Covid 19 on all levels and the Faculty as a whole and all lecturers are perfectly positioned to undertake future (or present) research on any of these issues as a collective or individually:</t>
  </si>
  <si>
    <t>Political- protection of tribal boundaries and exercising tino rangatiratanga</t>
  </si>
  <si>
    <t>Values- Manaaki tangata- support to kaumatua, whānau etc etc ; the notion of “being kind” and watching out for each other has always been our practise anyway</t>
  </si>
  <si>
    <t>Tikanga Māori- especially around constraints on tangihanga and gatherings; new learnings (despite the pain) on doing these virtually while still upholding Tikanga Māori</t>
  </si>
  <si>
    <t>Te Reo Māori- of note is the way that Te Reo Māori and whakataukī have now all being captured by everyone from the PM, to communication plans and to everyday citizen</t>
  </si>
  <si>
    <t>Health and inequity- protests from the Māori medical professionals regarding lack of consultation with Māori when Māori and Pacific will suffer most</t>
  </si>
  <si>
    <t>Whānau impacts- resilience of whānau to adapt. While poverty; loss of jobs ; domestic violence is highlighted there are also good stories emerging too</t>
  </si>
  <si>
    <t>Kaitiakitanga- a Postcovid world should have more emphasis on being good kaitiaki; I hear people saying “getting back to normal” but a precovid world was never normal  anyway. Our values are poised to position all of NZ into a better place.</t>
  </si>
  <si>
    <t>We had great control of preventing any possibility of spreading infectious diseases as we would burn whare and associated implements; we were aware of keeping bodily secretions to ourselves as we feared makutu; we practised tapu and noa despite living communally, the sick were generally isolated very early on….our tohunga were doing “contact tracing” already as they needed to locate the place, space and person where a possible infringement of tapu had occurred to stop ‘community transmission’ …anyway all these thoughts came to me as I listen to ‘new vocabulary’ that people are using and know that we were already good practitioners of such things…</t>
  </si>
  <si>
    <t>CVDB-110</t>
  </si>
  <si>
    <t>CVDB-111</t>
  </si>
  <si>
    <t>CVDB-112</t>
  </si>
  <si>
    <t>CVDB-113</t>
  </si>
  <si>
    <t>CVDB-114</t>
  </si>
  <si>
    <t>CVDB-115</t>
  </si>
  <si>
    <t>CVDB-116</t>
  </si>
  <si>
    <t>CVDB-117</t>
  </si>
  <si>
    <t>CVDB-118</t>
  </si>
  <si>
    <t>CVDB-119</t>
  </si>
  <si>
    <t>CVDB-120</t>
  </si>
  <si>
    <t>CVDB-121</t>
  </si>
  <si>
    <t>CVDB-122</t>
  </si>
  <si>
    <t>CVDB-123</t>
  </si>
  <si>
    <t>CVDB-124</t>
  </si>
  <si>
    <t>CVDB-125</t>
  </si>
  <si>
    <t>CVDB-126</t>
  </si>
  <si>
    <t>CVDB-127</t>
  </si>
  <si>
    <t>CVDB-128</t>
  </si>
  <si>
    <t>CVDB-129</t>
  </si>
  <si>
    <t>CVDB-130</t>
  </si>
  <si>
    <t>CVDB-131</t>
  </si>
  <si>
    <t>CVDB-132</t>
  </si>
  <si>
    <t>CVDB-133</t>
  </si>
  <si>
    <t>CVDB-134</t>
  </si>
  <si>
    <t>CVDB-135</t>
  </si>
  <si>
    <t>Fraud during times of an Epidemic</t>
  </si>
  <si>
    <t>Tourism industry reactions to Covid-19 sourced from web scrapping of trade press</t>
  </si>
  <si>
    <t>Working with ~70 leading researchers/scientists from 6 continents to look at the effects of the lockdown on a range of psychological and physical effects of the lockdown in an elite athletic environ.</t>
  </si>
  <si>
    <t>Global survey of female athletes on the attitudes, nutrition habits (changes), training, motivation, self efficacy during various levels of shelter in place</t>
  </si>
  <si>
    <t>Hospital functionality during disasters, will be applying lessons learned from COVID to map how hospitals cope with non physical disasters and how this can be applied to multiple hazard scenarios</t>
  </si>
  <si>
    <t>Regional economic development post COVID BoP, Taranaki and Northland. Aquaculture diversification and Jumpstart course development/collaborations for people wishing a career change post COVID.</t>
  </si>
  <si>
    <t>Internal funding.  With colleauge at AUT/University of Hainan</t>
  </si>
  <si>
    <t>With Quincy Ma (UoA)</t>
  </si>
  <si>
    <t>University of Waikato (Faculty of Māori and Indigenous Studies)</t>
  </si>
  <si>
    <t xml:space="preserve">The University of Auckland (Surgery) </t>
  </si>
  <si>
    <t>The University of Auckland (Pop Health)</t>
  </si>
  <si>
    <t xml:space="preserve">The University of Auckland (Medicine) </t>
  </si>
  <si>
    <t>The University of Auckland (Nursing)</t>
  </si>
  <si>
    <t>The University of Auckland (Psychology)</t>
  </si>
  <si>
    <t>The Universty of Auckland (ABI)</t>
  </si>
  <si>
    <t>Health professionals from the University of Auckland and Auckland District Health Board have collaborated to develop a smartphone application (app) to support the health and wellbeing of young New Zealanders aged 16 to 30 years during the Covid-19 pandemic. The app consists of evidence based, practical coping strategies and techniques to help young people increase their resilience and wellbeing during a time of increased anxiety and isolation. The early prototypes of the app will be developed in partnership with young people, to ensure that the app is engaging and represents the needs of all New Zealanders including Māori and Pacific youth</t>
  </si>
  <si>
    <t>Other researchers involved (if available)</t>
  </si>
  <si>
    <t>Development of an Artificial Intelligence deep learning system to automatically detect the presence of COVID-19 from high-resolution computed tomography (HRCT) and from standard laboratory clinical data</t>
  </si>
  <si>
    <t>Attenuating lung injury during prolonged mechanical ventilation. The current Covid-19 infection pandemic is requiring prolonged ventilation support in many patients. We have a therapy (repurposed drug) expected to reduce lung injury in these clinical circumstances. This study will provide key initial experimental data for this indication to then support a decision to re-manufacture the drug and use it in a covid clinical trial</t>
  </si>
  <si>
    <t xml:space="preserve">Unspecified as part of existing funding agreements </t>
  </si>
  <si>
    <t>CVDB-136</t>
  </si>
  <si>
    <t>Dr. Kenneth Szulczyk</t>
  </si>
  <si>
    <t>64(27) 252 6246</t>
  </si>
  <si>
    <t>Applied research</t>
  </si>
  <si>
    <t>Any comment for government's attention</t>
  </si>
  <si>
    <t xml:space="preserve">1: 111702
2: 920499
3: 920404
4: 920408
</t>
  </si>
  <si>
    <t>This paper provides five public policy recommendations. First, the population density increases the death rate, and social distancing and movement control orders could help slow the spread of COVID-19 and lower the daily death rate. Second, the elderly have a higher risk of dying, so governments should encourage the elderly to stay at home and ensure they have access to health care. Third, governments should recommend and encourage their citizens not to smoke and maintain a healthy body weight to maintain long-run health. Fourth, governments should encourage universities and health ministries to set up new medical schools and expand the capacity of existing medical schools to raise the number of doctors per 1,000 people. Finally, governments should implement policies to boost investment in the medical sector and increase economic growth that reduces the unemployment rate. That way, a country better funds its health care system to battle epidemics, and a country’s citizens have the financial resources to seek medical attention.</t>
  </si>
  <si>
    <t>King's College London</t>
  </si>
  <si>
    <t>Well-being and resilience of self-employed New Zealanders during the COVID-19 Pandemic. This study contributes to a larger cross-country study with the UK, USA, Spain, Belgium, Japan, Chile, Sweden, and Brazil.</t>
  </si>
  <si>
    <t xml:space="preserve">1: 150304
2: 150314
3: 111714
</t>
  </si>
  <si>
    <t>Waikato Management School</t>
  </si>
  <si>
    <t>Massey University</t>
  </si>
  <si>
    <t>Bill Cochrane (University of Waikato)
Matthew Roskruge (Massey University)</t>
  </si>
  <si>
    <t>Production of the SARS-CoV-2 proteins, binding assays, e.g SPR and ITC, and structural biology studies of lead compounds that are being designed and produced at Auckland University and the Ferrier Research Institute</t>
  </si>
  <si>
    <t xml:space="preserve">Te Pūnaha Matatini </t>
  </si>
  <si>
    <t>Kenneth Szulczyk</t>
  </si>
  <si>
    <t xml:space="preserve">This paper examines the role of the safe havens from both stock market and cryptocurrency losses during the COVID-19 pandemic. The results show that gold moves in tandem with both Bitcoin (BTC) and stock market indices of the five largest economies in the world; thus, gold has lost its safe haven status against stock market losses during the COVID-19 pandemic. However, S&amp;P U.S. Treasury bill index, S&amp;P U.S. Treasury bond index, U.S. Dollar index generally act as strong, safe havens from the stock market losses and a weak safe haven from BTC losses although U.S. Covid-19 death toll is the highest in the world. Furthermore, dollar-backed stablecoin, Tether, is uncorrelated with stock market indices and BTC that makes it a weak safe haven against stock market and BTC losses during the COVID-19 pandemic. Thus, our results suggest that investors prefer liquid assets during a pandemic rather than gold. </t>
  </si>
  <si>
    <t xml:space="preserve">1: 150202
2: 150203
3: 150205
4: 900103 </t>
  </si>
  <si>
    <t xml:space="preserve">Our results suggest that investors prefer liquid assets during a pandemic rather than gold. Therefore, central banks, financial institutions and regulatory authorities should consider developing financial assets that remain liquid during stock markets crisis. </t>
  </si>
  <si>
    <t>A Better Start National Science Challenge</t>
  </si>
  <si>
    <t>Tania Cargo (Co-lead)</t>
  </si>
  <si>
    <t xml:space="preserve">(64) (09) 3737599 ext 89100 </t>
  </si>
  <si>
    <t xml:space="preserve">Aroha -  A chatbot to support mental wellbeing of young people during COVID19 (http://tiny.cc/aroha).
Researchers have developed Aroha, a Chatbot, to help young people manage the stress and difficulties associated with COVID-19. A
Aroha provides practical evidence-based tools for managing stress and practical ideas to maintain social connection, and to stay active and well. Aroha is the first resource seen in New Zealand that is youth specific, and responsive to Māori, including   culturally applicable activities, acknowledging that we have responsibility under Te Tiriti o Waitangi to ensure that we are transformational and support the indigenzing of mental health services for Māori (Durie, 2011). 
We have rolled out Aroha in the context of ongoing evaluation and are responding to feedback, and ongoing COVID19 developments with new content. We are continuing to refine Aroha to ensure it is responsive to rangatahi who want to use Te Reo Māori, and we are including more design features to enhance the engagement of young people with the Chatbot.
This work is part of the Better Start National Science Challenge Resilient Teens Theme programme of work to develop an ecosystem of digital tools that is unique to New Zealand young people, called HABITs (Health Advances Through Behavioural Interventions).
For more information on the Resilient Teens science programme and research team under A Better Start – E Tipu e Rea National Science Challenge, visit: https://www.abetterstart.nz/the-science/resilient-teens/ </t>
  </si>
  <si>
    <t xml:space="preserve">1: 111714 Mental Health
2: 080101 Adaptive Agents and Intelligent Robotics
</t>
  </si>
  <si>
    <t xml:space="preserve">The University of Auckland </t>
  </si>
  <si>
    <t xml:space="preserve">Dr John Taylor (Uni of Auckland) 
Prof Peter Shepherd (Uni of Auckland) </t>
  </si>
  <si>
    <t xml:space="preserve">Dual-effect potential of rākau rongoā (Māori medicinal plants) used to alleviate symptoms for type II diabetes and influenza. Given that diabetics are more susceptible to influenza, this project will seek to ellucidate molecular modes of action of rākau rongoā known to treat diabetes and influenza, in vitro; and to preserve mātauranga Māori (traditional Māori knowledge) of rākau rongoā through a kaupapa Māori framework of kaitiakitanga and rangatiratanga with relevant Māori community. </t>
  </si>
  <si>
    <t>Strategic basic research</t>
  </si>
  <si>
    <t>Victoria University of Wellington  
University of Otago
University of Oxford</t>
  </si>
  <si>
    <t>64(9) 923 6218</t>
  </si>
  <si>
    <t>He is a researcher in Vernon Ward's Team in UOO1904. Expertise in H5N1, HIV, as well as in the structure and function of enzymes and proteins important in infectious diseases</t>
  </si>
  <si>
    <t>With UoA collaborators Dr John Taylor and Prof Peter Shepherd</t>
  </si>
  <si>
    <t>Research has scope to increase substantially to take account of COVID and post-COVID migration of NZ citizens overseas, through quantitative analysis of migration trends, large-sample questionnaire and qualitative research</t>
  </si>
  <si>
    <t>Research ideas in development. The focus relates to a substantial body of research undertaken on temporary migration in NZ over the last decade. Early discussions underway with Australian research collaborators.</t>
  </si>
  <si>
    <t>We have spent a considerable amount of funds (both consumables and FTEs), originally assigned for different projects, to be sure that we were ready to tackle this pandemic.  It would be great if there was a mechanism to recoup some of these resources.</t>
  </si>
  <si>
    <t>We will be applying for funding to support these studies, as well as establishing collaborations with NZ-based and/or international companies</t>
  </si>
  <si>
    <t xml:space="preserve">Development of a peptide based vaccine for COVID-19 using patented TLR2 adjuvants. Collaboration with Gavin Painter at Ferrier Institute and industry advisors. </t>
  </si>
  <si>
    <t>Prof. Ute Stephan, 
Dr. Przemek Zbierowski 
Mr Pierre-Jean Hanard - King's College London</t>
  </si>
  <si>
    <t xml:space="preserve"> +64 7 838 4466, extension 9676</t>
  </si>
  <si>
    <t>Matt Jenkins</t>
  </si>
  <si>
    <t>Jess Calverley </t>
  </si>
  <si>
    <t>Craig Lee</t>
  </si>
  <si>
    <t>Ken Hodge
Matt Jenkins
Jess Calverley
Craig Lee</t>
  </si>
  <si>
    <t xml:space="preserve">Project already underway that will integrate the impact of COVID into research. </t>
  </si>
  <si>
    <t>Studying SARS-CoV-2 evolution through the impact of mutations on RNA secondary structure, host anti-viral miRNA targets and on the generation of non-canonical, sub-genomic RNA transcripts.</t>
  </si>
  <si>
    <t>Expression of N-protein and lentiviral pseudotypes as a contribution to New Zealand’s serological and neutralisation assays. 
Studying SARS-CoV-2 evolution through the impact of mutations on RNA secondary structure, host anti-viral miRNA targets and on the generation of non-canonical, sub-genomic RNA transcripts.</t>
  </si>
  <si>
    <t>We are looking to expand the input of the social sciences into policy, programmes and vision around Covid 19.</t>
  </si>
  <si>
    <t>bruce.curtis@waikato.ac.nz</t>
  </si>
  <si>
    <t>Assessment of changes in travel by car, public transport, and attitudes towards their safety pre/post Covid-19</t>
  </si>
  <si>
    <t>Callaghan Innovation
University of Otago</t>
  </si>
  <si>
    <t>Dr Campbell Sheen
Professor Catherine Day
A/Prof Shaun Lott
Dr James Dickson
Dr Rachel Webb
Dr John Taylor</t>
  </si>
  <si>
    <t>64(9) 923 539</t>
  </si>
  <si>
    <t>The University of Auckland School of Medicine Foundation</t>
  </si>
  <si>
    <t>ORUA&amp; Dept of Statistics</t>
  </si>
  <si>
    <t>Dr Mike O'Sullivan</t>
  </si>
  <si>
    <t>Assoc Prof Ilze Ziedins</t>
  </si>
  <si>
    <t>Dept of Statistics; ORUA</t>
  </si>
  <si>
    <t>Te Puna Matatini</t>
  </si>
  <si>
    <t>Assoc Prof Cameron Walker; 
Dr Mike O'Sullivan</t>
  </si>
  <si>
    <t xml:space="preserve">Extension of national pandemic model to include estimates of hospital and ICU numbers and how disease transmission to clinicians will affect the capacity of ICUs
</t>
  </si>
  <si>
    <t>This project is part of the research being organised by Prof Shaun Hendy (Te Punaha Matatini) and Dr Kevin Ross (Precision Driven Health)</t>
  </si>
  <si>
    <t>(021) 365 791</t>
  </si>
  <si>
    <t>CVDB-137</t>
  </si>
  <si>
    <t>CVDB-138</t>
  </si>
  <si>
    <t>CVDB-139</t>
  </si>
  <si>
    <t>Health Research Council</t>
  </si>
  <si>
    <t>Market Economics
Leibniz-Institut für Europäische Geschichte</t>
  </si>
  <si>
    <t>Dr Emily Harvey
Dr Oliver Maclaren
Dr Demival Vasques Filho
Adrian Ortiz-Cervantes</t>
  </si>
  <si>
    <t>d.oneale@auckland.ac.nz</t>
  </si>
  <si>
    <t>Complex contagion modelling of COVID-19 on a multi-layer network.
We will construct ensembles of synthetic bipartite contact networks for the full population of Aotearoa. The networks will consist of layers representing employment, education, dwelling/household, and other interactions. Layers will be built from a variety of empirical data sources including the StatsNZ IDI along with publicly available datasets and data from third-party providers such as Facebook.
The contact networks will be used as the basis for running complex contagion simulations allowing us to model the impact of different scenarios and interventions.
The networks will include attributes for individuals and groups such as age, ethnicity, sex, spatial unit, education level, income, industry sector, type of school, intergenerational living, etc. These will allow us to quantify effects such as the impact of COVID on different sub-populations of individuals, geographic regions, and for distinct industry sectors.</t>
  </si>
  <si>
    <t>This project relies heavily on access to empirical data for constructing the networks.
The networks will be useful for any future contagion and for equity and economic impact modelling more broadly</t>
  </si>
  <si>
    <t>DD01 Private Sector-For Profit Entity</t>
  </si>
  <si>
    <t>Market Economics Ltd</t>
  </si>
  <si>
    <t>doug@me.co.nz</t>
  </si>
  <si>
    <t>(64) (021) 579786</t>
  </si>
  <si>
    <t xml:space="preserve">#1 Assessment of effects on regional and district economies, in total and at each Alert Level. Research examines outcomes in terms of employment and contribution to GDP by sector (ANZSIC), short, medium and long term, incl effects of closed or restricted international borders.  
#2 Relative risk of Covid transmission in the workplace, based on nature of business activity (within-bubble, shared-bubbles, and public-facing) and size of entity; how relative risk varies by alert level, and location across New Zealand; risk vs reward policy tool.
</t>
  </si>
  <si>
    <t xml:space="preserve">1: 14 Economics
</t>
  </si>
  <si>
    <t>1: https://www.nzherald.co.nz/nz/news/article.cfm?c_id=1&amp;amp;objectid=12329607
2: http://www.marketeconomics.co.nz/what-we-do/Covid-19_Pandemic</t>
  </si>
  <si>
    <t>1 established models are fully operational, developed during Lock-down. Relevant to targeting of support packages, assessing trade-offs of different timing for regions to shift between alert levels 
2 relative risks in the workplace, policy evaluation tool.</t>
  </si>
  <si>
    <t>Latest Update Date</t>
  </si>
  <si>
    <t>CVDB-140</t>
  </si>
  <si>
    <t>University of Bergen</t>
  </si>
  <si>
    <t>AProf Nigel  Calder</t>
  </si>
  <si>
    <t>nigel.calder@waikato.ac.nz</t>
  </si>
  <si>
    <t>(+64) (7) 2622564</t>
  </si>
  <si>
    <t xml:space="preserve">Covid-19 digitalisation of education project.
The project is examining the perceived challenges and potentialities of education stakeholders in relation to transferring to, and maintaining of, digital learning during and after the Covid-19 crisis, as a guide to identify and analyse future potentialities and challenges in education digitalisation. It will examine the experiences and perceptions of Early Years children; secondary students, including with special needs and pre-service education undergraduates as they used online learning during the Covid-19 pandemic. Note the application is submitted on May 30.
</t>
  </si>
  <si>
    <t>Norway National Research Council</t>
  </si>
  <si>
    <t>1: 930102
2: 930203
3: 930402
4: 930403
5: 930502</t>
  </si>
  <si>
    <t>Prof Tamsin Meaney 
AProf Rune Herheim 
AProf Nigel Calder</t>
  </si>
  <si>
    <t>University of Waikato
University of Ottawa
Western Norway University of Applied Sciences</t>
  </si>
  <si>
    <t>Teamed with the appropriate vaccine team and antigen, our adjuvant(s) can be used to develop enhanced vaccine product(s). With Japanese collaborators, our lead adjuvants are currently being tested for their efficacy in Covid-19 vaccines.</t>
  </si>
  <si>
    <t>(Wellington Univentures)</t>
  </si>
  <si>
    <t>+64 21 834 284</t>
  </si>
  <si>
    <t>Local Award ID</t>
  </si>
  <si>
    <t>Award Title</t>
  </si>
  <si>
    <t>Award Description</t>
  </si>
  <si>
    <t>Award Start Date</t>
  </si>
  <si>
    <t>Award End Date</t>
  </si>
  <si>
    <t>Award Type</t>
  </si>
  <si>
    <t>Lead Organisation Type</t>
  </si>
  <si>
    <t>Lead Organisation Name</t>
  </si>
  <si>
    <t>Contributing Organisation(s) Name</t>
  </si>
  <si>
    <t>Lead Researcher Title</t>
  </si>
  <si>
    <t>Lead Researcher Given Name</t>
  </si>
  <si>
    <t>Lead Researcher Family Name</t>
  </si>
  <si>
    <t>Resource Actual Quantity</t>
  </si>
  <si>
    <t>Distribution Start Date (if different from Award Start Date)</t>
  </si>
  <si>
    <t>Distribution End Date (if different from Award End Date)</t>
  </si>
  <si>
    <t>SARS-COV-2  Virus Entry Inhibitors</t>
  </si>
  <si>
    <t xml:space="preserve">Given the seriousness of the COVID-19 pandemic, the rapid development of a potent anti-SARS-CoV-2 therapeutic agent is imperative. It has been determined that SARS-CoV-2 makes its entry to human host cells by binding to the angiotensin-converting enzyme 2 (ACE2) on human cell surfaces via a spike protein. We will develop agents that will prevent virus cell entry by disrupting the key binding interaction between SARS-CoV-2 and the host cell.  These new modalities  provide a promising opportunity for the discovery of new antiviral drugs to tackle the COVID-19 pandemic.  </t>
  </si>
  <si>
    <t>Individual</t>
  </si>
  <si>
    <t>Tertiary institution</t>
  </si>
  <si>
    <t>Distinguished Professor Dame</t>
  </si>
  <si>
    <t>Margaret</t>
  </si>
  <si>
    <t>Brimble</t>
  </si>
  <si>
    <t>Antiviral therapeutics and development platform for COVID-19</t>
  </si>
  <si>
    <t>Antiviral drugs alongside an effective vaccine are essential for long-term clinical management of COVID19.  This project will leverage our existing antiviral drug discovery collaboration to rapidly generate and assay a set of lead compounds against SARS CoV-2 main protease. Compounds will be designed using a combination of molecular docking and state-of-art molecular dynamics for development of novel therapeutic agents for clinical treatment of COVID-19.</t>
  </si>
  <si>
    <t>Dr</t>
  </si>
  <si>
    <t>Daniel</t>
  </si>
  <si>
    <t>Furkert</t>
  </si>
  <si>
    <t>Social connectedness among older people during COVID-19</t>
  </si>
  <si>
    <t>People over 70 have been identified as the group most vulnerable to Covid-19 with specific restrictions imposed on their activities. The media has characterised this group as passive and in need of protection. However, their diverse views and experiences of the lockdown are unknown. This information is critical to informing current – and future – public health responses to this ongoing pandemic situation. In this study we will explore the impact of the government response to Covid-19 on people aged &gt;70 years through: 1) in-depth interviews exploring the experiences of a culturally-diverse group of the most socially isolated and lonely older New Zealanders; 2) the creation of a national archive of letters and photographs from older New Zealanders describing and illustrating their experience of the pandemic and articulating what strategies they have used, and barriers they have faced, to remaining socially connected; 3) an analysis of how the media have represented older people within the context of the pandemic; and 4) a service provider survey. Our partners in the project - Age Concern New Zealand - will use findings to inform their pandemic response and we will use creative methods to promote further impact.</t>
  </si>
  <si>
    <t>Auckland District Health Board
Auckland University of Technology
Age Concern NZ</t>
  </si>
  <si>
    <t>Professor</t>
  </si>
  <si>
    <t>Merryn</t>
  </si>
  <si>
    <t>Gott</t>
  </si>
  <si>
    <t>Mental health consequences of the COVID-19 lockdown</t>
  </si>
  <si>
    <t>Although necessary to contain the spread of COVID-19, the mental health consequences of New Zealand’s nationwide lockdown are unknown. The current proposal will address this oversight by comparing nationally representative data from the New Zealand Attitudes and Values Study collected in the months before New Zealand’s first known case of COVID-19 with new data obtained in the 12 weeks during and after the initial nationwide lockdown (Study 1), as well as a year later (Study 2). Accordingly, we will examine both the short- and long-term mental health consequences of the unprecedented lockdown to contain the spread of COVID-19. Results will provide critical insights into the psychological wellbeing of New Zealanders while under lockdown, and help to identify populations at risk of developing mental health problems while the nation fights to contain the spread of COVID-19. Because New Zealand and other countries across the globe are likely to move between various degrees of lockdown until a vaccine is developed, understanding how lockdowns affect public mental health is necessary in order to effectively develop targeted interventions for those who are most psychologically vulnerable to prolonged periods of self-isolation.</t>
  </si>
  <si>
    <t>Auckland District Health Board</t>
  </si>
  <si>
    <t>Associate Professor</t>
  </si>
  <si>
    <t>Danny</t>
  </si>
  <si>
    <t>Osborne</t>
  </si>
  <si>
    <t>Nurse wellbeing during COVID-19</t>
  </si>
  <si>
    <t>Our nurses are essential to the success of our health system and response to COVID-19. While New Zealand is not yet facing the catastrophic pressure felt overseas, nurses are working on the front lines and experiencing the risks and vulnerabilities to themselves and their whanau. This can have serious consequences such as anxiety and depression, harming nurse wellbeing and undermining our health system at a time of need. This research will directly address workforce sustainability by investigating the impact COVID-19 has on nurse wellbeing in the Auckland region and identifying resilience strategies which can be deployed by nurses, their employers and organizations which support them. To achieve this, data on wellbeing are collected through online surveying to identify patterns resulting from the pandemic. These data are then complemented with interviews exploring themes identified in the survey, focusing on sustainability strategies and opportunities to intervene to improve wellbeing. The research will have an impact not only in the science community, but also for our largest health workforce by informing the development of support strategies during this and future crises, directly contributing to a better health system and improved outcomes for both nurses and the public they work tirelessly to support.</t>
  </si>
  <si>
    <t>Auckland University of Technology</t>
  </si>
  <si>
    <t>Matthew</t>
  </si>
  <si>
    <t>Roskruge</t>
  </si>
  <si>
    <t>COVID-19 wellbeing app</t>
  </si>
  <si>
    <t xml:space="preserve">Prior to the COVID-19 pandemic, young people in New Zealand experienced significant mental health issues and the worst youth suicide rate among OECD nations. Recent stresses related to rapid lockdown, physical isolation, disrupted academic routines and financial insecurity are likely to exacerbate pre-existing mental health issues and to generate new ones, especially anxiety and depression. Now, more than ever, young people need to develop skills to maintain their wellbeing and build resilience through the coming months. As young people aged 16-30 years living in New Zealand are primarily digital natives with good cell-phone access, a prototype app, called ‘Whitu’, or ‘7 ways in 7 days’, has been developed for them by researchers at the University of Auckland and Auckland District Health Board. The easily disseminable app includes seven modules that can be completed within a week to learn evidence-based coping skills such as relaxation, gratitude and mindfulness. Preliminary assessment of a basic prototype is underway, including with young people of Māori and Pacific Island ethnicity, and now formal evaluation of the minimally viable app is planned via an AMRF-funded randomised controlled trial. </t>
  </si>
  <si>
    <t>Anna</t>
  </si>
  <si>
    <t>Serlachius</t>
  </si>
  <si>
    <t>Link to Funding Records</t>
  </si>
  <si>
    <t>Link to Research Activities Tab Records</t>
  </si>
  <si>
    <t>julian.crane@otago.ac.nz</t>
  </si>
  <si>
    <t xml:space="preserve">Lead researcher title </t>
  </si>
  <si>
    <t>Lead researcher first name</t>
  </si>
  <si>
    <t>Lead researcher last name</t>
  </si>
  <si>
    <t>Moreland</t>
  </si>
  <si>
    <t xml:space="preserve">Nikki </t>
  </si>
  <si>
    <t xml:space="preserve">Dr </t>
  </si>
  <si>
    <t>Hunter</t>
  </si>
  <si>
    <t xml:space="preserve">Peter </t>
  </si>
  <si>
    <t>Fraser</t>
  </si>
  <si>
    <t xml:space="preserve">John </t>
  </si>
  <si>
    <t xml:space="preserve">Russell </t>
  </si>
  <si>
    <t>Snell</t>
  </si>
  <si>
    <t>James</t>
  </si>
  <si>
    <t xml:space="preserve">Alex </t>
  </si>
  <si>
    <t>Stanton</t>
  </si>
  <si>
    <t xml:space="preserve">Assoc. Prof. </t>
  </si>
  <si>
    <t xml:space="preserve">Jo </t>
  </si>
  <si>
    <t>Hore</t>
  </si>
  <si>
    <t xml:space="preserve">Tim </t>
  </si>
  <si>
    <t>Ping</t>
  </si>
  <si>
    <t xml:space="preserve">Mei </t>
  </si>
  <si>
    <t>Quiñones-Mateu</t>
  </si>
  <si>
    <t xml:space="preserve">Prof. </t>
  </si>
  <si>
    <t xml:space="preserve">Miguel </t>
  </si>
  <si>
    <t>McLellan</t>
  </si>
  <si>
    <t>Lizamore</t>
  </si>
  <si>
    <t xml:space="preserve">Darrell </t>
  </si>
  <si>
    <t xml:space="preserve"> O'Sullivan</t>
  </si>
  <si>
    <t>Justin</t>
  </si>
  <si>
    <t>Ameratunga</t>
  </si>
  <si>
    <t xml:space="preserve">Rohan </t>
  </si>
  <si>
    <t>Kingston</t>
  </si>
  <si>
    <t xml:space="preserve">Richard </t>
  </si>
  <si>
    <t xml:space="preserve">Margaret </t>
  </si>
  <si>
    <t>Phillips</t>
  </si>
  <si>
    <t xml:space="preserve">Anthony </t>
  </si>
  <si>
    <t xml:space="preserve">Stephen </t>
  </si>
  <si>
    <t xml:space="preserve">Olga </t>
  </si>
  <si>
    <t>Ritchie</t>
  </si>
  <si>
    <t>Zubkova</t>
  </si>
  <si>
    <t>Furneaux;  
Harris</t>
  </si>
  <si>
    <t xml:space="preserve">Richard;
Lawrence </t>
  </si>
  <si>
    <t xml:space="preserve">Vernon </t>
  </si>
  <si>
    <t xml:space="preserve">Vernon;
Richard;
Gary;
Lawrence </t>
  </si>
  <si>
    <t>Ward; 
Furneaux; 
Evans; 
Harris (VUW)</t>
  </si>
  <si>
    <t>Munkacsi</t>
  </si>
  <si>
    <t xml:space="preserve">Andrew </t>
  </si>
  <si>
    <t>Furneaux</t>
  </si>
  <si>
    <t>Chase</t>
  </si>
  <si>
    <t xml:space="preserve">Geoff </t>
  </si>
  <si>
    <t>Ward</t>
  </si>
  <si>
    <t>Krause</t>
  </si>
  <si>
    <t xml:space="preserve">Kurt </t>
  </si>
  <si>
    <t>Mercer</t>
  </si>
  <si>
    <t xml:space="preserve">Emeritus Prof. </t>
  </si>
  <si>
    <t>Shipton</t>
  </si>
  <si>
    <t xml:space="preserve">Ted </t>
  </si>
  <si>
    <t>Petousis-Harris</t>
  </si>
  <si>
    <t>Helen</t>
  </si>
  <si>
    <t>Stocker</t>
  </si>
  <si>
    <t xml:space="preserve">Bridget </t>
  </si>
  <si>
    <t>Painter</t>
  </si>
  <si>
    <t xml:space="preserve">Gavin </t>
  </si>
  <si>
    <t>Comoletti</t>
  </si>
  <si>
    <t xml:space="preserve">Davide </t>
  </si>
  <si>
    <t>Donadelli</t>
  </si>
  <si>
    <t xml:space="preserve">Flavia </t>
  </si>
  <si>
    <t>Hansen</t>
  </si>
  <si>
    <t xml:space="preserve">Paul </t>
  </si>
  <si>
    <t>Crane</t>
  </si>
  <si>
    <t xml:space="preserve">Julian </t>
  </si>
  <si>
    <t>Groom</t>
  </si>
  <si>
    <t xml:space="preserve">Katie </t>
  </si>
  <si>
    <t>Barber</t>
  </si>
  <si>
    <t xml:space="preserve">Carrie </t>
  </si>
  <si>
    <t>Hendy</t>
  </si>
  <si>
    <t xml:space="preserve">Shaun </t>
  </si>
  <si>
    <t>O'Sullivan</t>
  </si>
  <si>
    <t xml:space="preserve">Mike </t>
  </si>
  <si>
    <t xml:space="preserve"> Ziedins</t>
  </si>
  <si>
    <t xml:space="preserve">Assoc Prof </t>
  </si>
  <si>
    <t>Ilze</t>
  </si>
  <si>
    <t>Suresh</t>
  </si>
  <si>
    <t xml:space="preserve">Vinod </t>
  </si>
  <si>
    <t xml:space="preserve">
Prof. </t>
  </si>
  <si>
    <t xml:space="preserve">Colin;
Aziz </t>
  </si>
  <si>
    <t>Simpson; 
Sheikh UK PI</t>
  </si>
  <si>
    <t>Campbell; 
Kingham; 
Conrow</t>
  </si>
  <si>
    <t xml:space="preserve">Malcolm;
Simon;
Lindsey </t>
  </si>
  <si>
    <t xml:space="preserve">Prof </t>
  </si>
  <si>
    <t xml:space="preserve">Michael </t>
  </si>
  <si>
    <t>Jemma;
Joep;
Alexei;
James</t>
  </si>
  <si>
    <t xml:space="preserve">Dr
</t>
  </si>
  <si>
    <t>Geoghegan; 
de Ligt; 
Drummond; 
Hadfield et al</t>
  </si>
  <si>
    <t>Gemmell</t>
  </si>
  <si>
    <t xml:space="preserve">Neil </t>
  </si>
  <si>
    <t>Cox</t>
  </si>
  <si>
    <t xml:space="preserve">Brian </t>
  </si>
  <si>
    <t>Sibley</t>
  </si>
  <si>
    <t xml:space="preserve">Chris </t>
  </si>
  <si>
    <t xml:space="preserve">Wood </t>
  </si>
  <si>
    <t xml:space="preserve">Lincoln </t>
  </si>
  <si>
    <t>Graso</t>
  </si>
  <si>
    <t xml:space="preserve">Maja </t>
  </si>
  <si>
    <t xml:space="preserve">Hargreaves </t>
  </si>
  <si>
    <t xml:space="preserve">Associate Professor </t>
  </si>
  <si>
    <t xml:space="preserve">Elaine </t>
  </si>
  <si>
    <t>Nie</t>
  </si>
  <si>
    <t xml:space="preserve">Jing-Bao </t>
  </si>
  <si>
    <t>Mackenzie</t>
  </si>
  <si>
    <t xml:space="preserve">Assoc. Prof.  </t>
  </si>
  <si>
    <t xml:space="preserve">Susan Houge </t>
  </si>
  <si>
    <t>Baker</t>
  </si>
  <si>
    <t>Connelly</t>
  </si>
  <si>
    <t xml:space="preserve">Sean </t>
  </si>
  <si>
    <t>Ergler</t>
  </si>
  <si>
    <t xml:space="preserve">Christina </t>
  </si>
  <si>
    <t>Lie</t>
  </si>
  <si>
    <t xml:space="preserve">Celia </t>
  </si>
  <si>
    <t>Sopoaga</t>
  </si>
  <si>
    <t xml:space="preserve">Faafetai </t>
  </si>
  <si>
    <t>Gray</t>
  </si>
  <si>
    <t xml:space="preserve">Ms </t>
  </si>
  <si>
    <t xml:space="preserve">Lesley </t>
  </si>
  <si>
    <t>Waitoki</t>
  </si>
  <si>
    <t xml:space="preserve">Waikaremoana </t>
  </si>
  <si>
    <t>Peiris-John</t>
  </si>
  <si>
    <t>Mutch</t>
  </si>
  <si>
    <t xml:space="preserve">Carol </t>
  </si>
  <si>
    <t>Collins</t>
  </si>
  <si>
    <t xml:space="preserve">Francis </t>
  </si>
  <si>
    <t>White</t>
  </si>
  <si>
    <t xml:space="preserve">Iain </t>
  </si>
  <si>
    <t>Murdoch</t>
  </si>
  <si>
    <t xml:space="preserve">Prof.  </t>
  </si>
  <si>
    <t xml:space="preserve">David </t>
  </si>
  <si>
    <t>Muru-Lanning</t>
  </si>
  <si>
    <t xml:space="preserve">Marama </t>
  </si>
  <si>
    <t>Liao</t>
  </si>
  <si>
    <t xml:space="preserve">Leo </t>
  </si>
  <si>
    <t>Charlton</t>
  </si>
  <si>
    <t xml:space="preserve">Sam </t>
  </si>
  <si>
    <t xml:space="preserve">Koia </t>
  </si>
  <si>
    <t xml:space="preserve">Jonni Hazeline </t>
  </si>
  <si>
    <t>Irani</t>
  </si>
  <si>
    <t xml:space="preserve">Amir </t>
  </si>
  <si>
    <t>Toledano</t>
  </si>
  <si>
    <t xml:space="preserve">Dr. </t>
  </si>
  <si>
    <t xml:space="preserve">Margalit </t>
  </si>
  <si>
    <t>Patros</t>
  </si>
  <si>
    <t xml:space="preserve">Panos </t>
  </si>
  <si>
    <t>Thrupp</t>
  </si>
  <si>
    <t xml:space="preserve">Martin </t>
  </si>
  <si>
    <t>Buntting</t>
  </si>
  <si>
    <t xml:space="preserve">Cathy </t>
  </si>
  <si>
    <t>Mitchell</t>
  </si>
  <si>
    <t xml:space="preserve">Linda </t>
  </si>
  <si>
    <t>Rinehart</t>
  </si>
  <si>
    <t xml:space="preserve">Kerry Earl </t>
  </si>
  <si>
    <t>Amundsen</t>
  </si>
  <si>
    <t xml:space="preserve">Diana </t>
  </si>
  <si>
    <t>Williamson</t>
  </si>
  <si>
    <t xml:space="preserve">Amanda J </t>
  </si>
  <si>
    <t>Scott</t>
  </si>
  <si>
    <t xml:space="preserve">Jonathan M. </t>
  </si>
  <si>
    <t>Wang</t>
  </si>
  <si>
    <t xml:space="preserve">Ou </t>
  </si>
  <si>
    <t>Cameron</t>
  </si>
  <si>
    <t>Cheema</t>
  </si>
  <si>
    <t xml:space="preserve">Muhammad </t>
  </si>
  <si>
    <t xml:space="preserve">Zegwaard </t>
  </si>
  <si>
    <t xml:space="preserve">Karsten </t>
  </si>
  <si>
    <t>Duke; 
Lim</t>
  </si>
  <si>
    <t xml:space="preserve">Mike;
Shen Hin </t>
  </si>
  <si>
    <t>Heydarian</t>
  </si>
  <si>
    <t xml:space="preserve">Peyman </t>
  </si>
  <si>
    <t xml:space="preserve">Botes </t>
  </si>
  <si>
    <t xml:space="preserve">Vida </t>
  </si>
  <si>
    <t>Ryan</t>
  </si>
  <si>
    <t>Beaven; 
Hebert-Losier</t>
  </si>
  <si>
    <t xml:space="preserve">Martyn;
Kim </t>
  </si>
  <si>
    <t>Sims; 
Thorpe</t>
  </si>
  <si>
    <t xml:space="preserve">Stacy;
Holly  </t>
  </si>
  <si>
    <t xml:space="preserve">Boston </t>
  </si>
  <si>
    <t xml:space="preserve">Megan </t>
  </si>
  <si>
    <t>Battershill</t>
  </si>
  <si>
    <t>Clucas</t>
  </si>
  <si>
    <t xml:space="preserve">Don </t>
  </si>
  <si>
    <t>Chase;
Shaw</t>
  </si>
  <si>
    <t xml:space="preserve">Geoff ;
Geoff </t>
  </si>
  <si>
    <t xml:space="preserve">Shayne </t>
  </si>
  <si>
    <t>Gooch</t>
  </si>
  <si>
    <t>Windsor</t>
  </si>
  <si>
    <t>Bullen</t>
  </si>
  <si>
    <t>Anderson</t>
  </si>
  <si>
    <t xml:space="preserve">Yvonne </t>
  </si>
  <si>
    <t xml:space="preserve">Merryn </t>
  </si>
  <si>
    <t xml:space="preserve">Danny </t>
  </si>
  <si>
    <t>Morton</t>
  </si>
  <si>
    <t xml:space="preserve">Susan </t>
  </si>
  <si>
    <t>Curtis</t>
  </si>
  <si>
    <t xml:space="preserve">Bruce </t>
  </si>
  <si>
    <t>Farid</t>
  </si>
  <si>
    <t xml:space="preserve">Mohammed </t>
  </si>
  <si>
    <t>Diegel</t>
  </si>
  <si>
    <t xml:space="preserve">Olaf </t>
  </si>
  <si>
    <t xml:space="preserve">Kevin </t>
  </si>
  <si>
    <t>Lu</t>
  </si>
  <si>
    <t xml:space="preserve">Yuqian </t>
  </si>
  <si>
    <t>Baroutian</t>
  </si>
  <si>
    <t xml:space="preserve">Saeid </t>
  </si>
  <si>
    <t>Tawhai</t>
  </si>
  <si>
    <t>Billinghurst</t>
  </si>
  <si>
    <t xml:space="preserve">Mark </t>
  </si>
  <si>
    <t>Hetrick</t>
  </si>
  <si>
    <t xml:space="preserve">Sarah </t>
  </si>
  <si>
    <t>Chu</t>
  </si>
  <si>
    <t xml:space="preserve">Joanna </t>
  </si>
  <si>
    <t xml:space="preserve">Anna;
Hiran </t>
  </si>
  <si>
    <t>Serlachius;
Thabrew</t>
  </si>
  <si>
    <t xml:space="preserve">Hemi </t>
  </si>
  <si>
    <t>Whaanga, Faculty of Māori and Indigenous Studies</t>
  </si>
  <si>
    <t>Silander</t>
  </si>
  <si>
    <t>O'Neale</t>
  </si>
  <si>
    <t xml:space="preserve">Dion </t>
  </si>
  <si>
    <t>Fairgray</t>
  </si>
  <si>
    <t xml:space="preserve">Douglas </t>
  </si>
  <si>
    <t>Abtahi</t>
  </si>
  <si>
    <t xml:space="preserve">Yasmine </t>
  </si>
  <si>
    <t>CVDB-141</t>
  </si>
  <si>
    <t>CVDB-142</t>
  </si>
  <si>
    <t>CVDB-143</t>
  </si>
  <si>
    <t>CVDB-145</t>
  </si>
  <si>
    <t>CVDB-146</t>
  </si>
  <si>
    <t>CVDB-147</t>
  </si>
  <si>
    <t>College of Sciences, School of Natural &amp; Computational Sciences</t>
  </si>
  <si>
    <t>College of Sciences, School of Fundamental Sciences</t>
  </si>
  <si>
    <t>School of Population Health</t>
  </si>
  <si>
    <t>The University of Canterbury
Auckland University of Technology (AUT)</t>
  </si>
  <si>
    <t>Olin</t>
  </si>
  <si>
    <t>Asst Prof</t>
  </si>
  <si>
    <t>Jasna</t>
  </si>
  <si>
    <t>Rakonjac</t>
  </si>
  <si>
    <t xml:space="preserve">Matthew </t>
  </si>
  <si>
    <t>Dianne</t>
  </si>
  <si>
    <t>Forbes</t>
  </si>
  <si>
    <t>Sarah</t>
  </si>
  <si>
    <t>Gerritsen</t>
  </si>
  <si>
    <t>Nikki Freed, Massey University
Paul Pickering, Ubiquitome
Tom Hadfield, Fred Hutchinson Cancer Research Cent</t>
  </si>
  <si>
    <t xml:space="preserve">Dr Victoria Egli
Dr Rajshri Roy
Dr Lisa Te Morenga (Ngapuhi, Ngāti Whātua, Te Uri </t>
  </si>
  <si>
    <t>O.Silander@massey.ac.nz</t>
  </si>
  <si>
    <t>(64) (09) 414 0800</t>
  </si>
  <si>
    <t>Rapid diagnosis of SARS-CoV-2 is critical for slowing the spread of the virus. Here we propose developing streamlined protocols for virus detection and genome sequencing. We will develop protocols that allow viral detection using qRT-PCR from patient samples using field kits for rapid RNA isolation. We will implement this protocol on the portable Ubiquitome Liberty16 qPCR platform. We will develop protocols to detect virus in pooled samples to increase assay throughput. We will also perform genome sequencing using the inexpensive, real-time Oxford Nanopore Flongle DNA sequencing platform. Finally, we will integrate the genomic sequence data from the New Zealand samples into the context of samples worldwide by leveraging the NextStrain nCoV-2019 database. We aim to be able to enable a single person to screen more than 500 samples per day and obtain up to 24 whole genome sequences per day.</t>
  </si>
  <si>
    <t>dianne.forbes@waikato.ac.nz</t>
  </si>
  <si>
    <t xml:space="preserve">What can we learn from NZ university students’ experiences of online learning as a result of an international pandemic?
We intend to gather student perspectives via an online questionnaire, and follow up focus groups/interviews, in order to study how students have engaged with online learning during COVID. We are interested in students&amp;#039; perspectives of challenges, support and gaps in support, and in what worked well. We hope to learn more about the steps universities can take to support students to learn online during times of crisis.
We have noticed that a great deal of current and proposed research on online learning during COVID is focused on staff/teacher perspectives, experiences, and strategies. It is our intention to prioritise the voices of students. </t>
  </si>
  <si>
    <t>s.gerritsen@auckland.ac.nz</t>
  </si>
  <si>
    <t xml:space="preserve">The COVID Kai Survey collected information from over 3,000 New Zealand adults about their food shopping, cooking, eating and food-related media use before and during the Covid-19 lockdown measures (alert levels 3 and 4). The anonymous online questionnaire was designed by researchers at the University of Antwerp (Belgium) and has been used to collect data in 30 countries. Researchers from The University of Auckland and The University of Victoria Wellington are leading the NZ-arm for data collection in Aotearoa New Zealand. </t>
  </si>
  <si>
    <t>MBIE CIAF</t>
  </si>
  <si>
    <t>Personal research accounts and potential for further funding applications</t>
  </si>
  <si>
    <t>Food and Health Programme Seed Funding, FMHS, University of Auckland</t>
  </si>
  <si>
    <t>1: 160104
2: 160301
3: 111713
4: 160403
5: 111799</t>
  </si>
  <si>
    <t xml:space="preserve">1: 110804
2: 060408
3: 060309
</t>
  </si>
  <si>
    <t xml:space="preserve">Rapid diagnosis and genome sequencing to follow CoV-2019 outbreak </t>
  </si>
  <si>
    <t>Assay development for development of a rapid, easy and affordable point-of-care (PoC) dipstick tests for detecting of CoVID-19-causing virus SARS-CoV-2 (direct antigen testing).</t>
  </si>
  <si>
    <t>Manaaki Whenua - Landcare Research</t>
  </si>
  <si>
    <t xml:space="preserve">Patrick </t>
  </si>
  <si>
    <t>Walsh</t>
  </si>
  <si>
    <t>Dr Nick Cradock-Henry
Dr Suzie Greenhalgh</t>
  </si>
  <si>
    <t>Dr Nick Cradock-Henry</t>
  </si>
  <si>
    <t>walshp@landcareresearch.co.nz</t>
  </si>
  <si>
    <t>(3) (321 ) 9901</t>
  </si>
  <si>
    <t>New Zealand is hopeful we are on a trajectory to eliminate COVID-19 and the government is turning to how to stimulate the country’s economic recovery. This provides a window of opportunity to target economic stimulus funding in ways that achieve multiple benefits. We know:
• The economic and social impacts of the COVID-19 lockdown and its aftermath are going to be patchy across the country with certain parts/areas of its population being more affected.
• Climate-exacerbated flood hazard risk is still prevalent and there are areas in New Zealand at greater combined risk of potential flooding and pandemic-related social and economic pressures.
• Winter is approaching, with its higher rainfall and risk of flooding for many areas. Should pockets of COVID-19 infections remain after New Zealand emerges from its lockdown period, evacuation efforts for any flood areas could be further hampered by moving potentially COVID-19- infected people or those in isolation, thereby increasing the exposure for at-risk populations.
Identifying areas likely most affected by pandemic-induced social and economic impacts and facing flood hazards can be one way to improve flood resilience and boost the economy in at-risk areas. Using green infrastructure, as opposed to ‘bricks and mortar’ or grey infrastructure provides further benefits through improvements in water quality and biodiversity while still boosting employment in those areas.</t>
  </si>
  <si>
    <t>MWLR SSIF and Resilience to Nature's Challenges NSC - Resilience in Practice Model</t>
  </si>
  <si>
    <t xml:space="preserve">1: 040604
2: 040104
3: 050204
</t>
  </si>
  <si>
    <t>a.irani@waikato.ac.nz</t>
  </si>
  <si>
    <t>(+64) (21) 02524477</t>
  </si>
  <si>
    <t>Molecular Dynamics simulations on possible drugs to block the ACE2 receptor preventing attachment of the SARS-CoV-2 spike receptor-binding domain to the human cell</t>
  </si>
  <si>
    <t>(07) 838-4892</t>
  </si>
  <si>
    <t>Investigating and comparing quality components and learning outcomes for alternative forms of work-integrated learning/WIL (virtual, remote, and simulated WIL) in response to limited opportunities of work placements (a PhD investigation); best practice of authentic and meaningful engagement through non-placement WIL; running a special issue on ‘responding to COVID-19’ for the International Journal of Work-Integrated Learning (IJWIL).</t>
  </si>
  <si>
    <t>1:  130299</t>
  </si>
  <si>
    <t>CLDS1901</t>
  </si>
  <si>
    <t>CPROJ1901</t>
  </si>
  <si>
    <t>DIGS1903</t>
  </si>
  <si>
    <t>ELBAW1901</t>
  </si>
  <si>
    <t>ESPX1901</t>
  </si>
  <si>
    <t>OHEAL1902</t>
  </si>
  <si>
    <t>PICT1901</t>
  </si>
  <si>
    <t>UBIQU1901</t>
  </si>
  <si>
    <t>CIAF-0070 - Business focused COVID-19 management solutions</t>
  </si>
  <si>
    <t>Te Kahu Ora - The cloak of health</t>
  </si>
  <si>
    <t>CIAF-0010 - Mass-production of Point-of-Care Diagnostics for COVID19 and Blood Based – Phase 1: Testing the biologyBiomarkers</t>
  </si>
  <si>
    <t>Haptic technology to reduce face-touching and risk of COVID-19 transmission</t>
  </si>
  <si>
    <t>CIAF-0150 - Mechanical Ventilator Development ready for manufacture of 100 units per day.</t>
  </si>
  <si>
    <t>National Algorithm Management Solution for COVID-19</t>
  </si>
  <si>
    <t>CIAF-0270 - Development of a multiplex immunoassay for detection of COVID-19 infection in less than an hour</t>
  </si>
  <si>
    <t xml:space="preserve">CIAF-0130 - Enabling and maintaining a COVID-19 free New Zealand with rapidly deployable, community-level SARS-COV2 testing </t>
  </si>
  <si>
    <t>There are a number of international initiatives to produce COVID-19 apps for public use – including in New Zealand – however there are few advanced contact tracing support systems being rapidly deployed for business use. This is in spite of businesses having demand for COVID-19 related processes &amp;amp; support. SaferMe seeks to rectify this, by producing an advanced COVID-19 management app for business use. The app will be based on some of the advanced technology currently being deployed for the public globally. This product will be rapidly deployed, and then iterated on, in order to serve the needs of essential service businesses as the COVID-19 epidemic develops.</t>
  </si>
  <si>
    <t>A key route of COVID-19 infection occurs by hand contamination from a surface and then subsequent transfer of the virus to the face (specifically the mouth, nose, eyes). A wearable technology solution to change behaviour and reduce face-touching and therefore attenuate the spread of COVID-19, has been designed with support of the MedTech Centre of Research Excellence and the University of Auckland, and developed by start-up Elbaware Limited.</t>
  </si>
  <si>
    <t>Lead by a team of clinicians from EmergencyConsult, ES Plastics has developed a Mechanical Ventilator for the respiratory support of COVID-19 patients. ES Plastics is preparing the tooling to be production ready within 3 weeks to produce 100 units per day increasing the capacity of NZ hospitals for care of critical patients ES Plastics have been assisted by suppliers and customers of ES Plastics. Assistance has been confirmed by Milk Tech for Electronics design, component supply and manufacture. Nick Leigh for Design support, ES Plastics staff for Toolmaking and Plastic molding. Additional External Toolrooms have been contracted to assist in the speed of tooling to ensure manufacture lead time is reduced. Assistance with design and testing is being provided by clinicians from the intensive care and anaesthetic departments of Waikato Hospital. Large animal testing of the prototype for validation prior to production will be undertaken at the Ruakura Animal Research Centre in Hamilton, with support from Ruakura staff.</t>
  </si>
  <si>
    <t>Orion Health will deliver a national algorithm management solution to enable New Zealand organisations to access the latest models relating to COVID-19. This solution will focus on enabling the rapid operational delivery and use of high quality models and algorithms to support government, healthcare organisation and healthcare professional decision making throughout the COVID-19 response. As new algorithms are developed in New Zealand and internationally, this will enable appropriate governance and fast deployment of the latest findings from research and practice. Multiple parties will be able to submit algorithms to this platform, and multiple parties will be able to utilise it.</t>
  </si>
  <si>
    <t>Current diagnostic testing for COVID-19 is slow, complex, expensive, and must be done in a specialist central laboratory. Pictor Limited proposes to develop a new diagnostic test to detect infection at all stages of COVID-19 disease. Pictor Limited will develop a diagnostic test to simultaneously detect specific biomarkers involved in various stages of infection thereby enabling early diagnosis of infected patients, including asymptomatic patients. Based on their unique diagnostic technology, the test will be fast (sub one hour), cheap, and will not require specialist infrastructure. This makes it ideal to deploy globally, including remote locations, developing nations, and at point-of-care.</t>
  </si>
  <si>
    <t>We need an answer in minutes, not days. Coronavirus outbreaks are like wildfire, and without being able to see the fire, we can’t stop its spread. The Liberty16 COVID-19 system will provide our front line health professionals with the fast and accurate method they need to “see” where the virus is spreading, locating hotspots and isolating them before they get out of control. Liberty16 is a dynamic, mobile, safe, community-based testing system for COVID-19 that doesn’t sacrifice the accuracy of our DHB labbased tests. Guys and St Thomas Hospital in London have demonstrated our mobile Liberty16 real time PCR system accurately detects COVID-19 within 50 minutes. Validating the system to the US FDA’s stringent criteria will give confidence to New Zealand and other countries in the power and utility of this device. We need it here. We need it now. We are New Zealand’s only real-time PCR system developer and manufacturer – our vision is for a “COVID-19 free New Zealand”.</t>
  </si>
  <si>
    <t>Organisation</t>
  </si>
  <si>
    <t>SaferMe Limited</t>
  </si>
  <si>
    <t>The Cacophony Project Limited</t>
  </si>
  <si>
    <t>Digital Sensing Limited</t>
  </si>
  <si>
    <t>Elbaware Limited</t>
  </si>
  <si>
    <t>E.S. Plastics Limited</t>
  </si>
  <si>
    <t>Private Company</t>
  </si>
  <si>
    <t>Orion Health Ltd</t>
  </si>
  <si>
    <t>Pictor Limited</t>
  </si>
  <si>
    <t>Ubiquitome Limited</t>
  </si>
  <si>
    <t xml:space="preserve">This is a possible model for NZ - partnership of Health Protection Scotland, Health Data Research UK and Universities. </t>
  </si>
  <si>
    <t xml:space="preserve">Jeremy Jones
(Wellington Univentures)
+64 21 834 284
</t>
  </si>
  <si>
    <t>School of Economics and Finance</t>
  </si>
  <si>
    <t>Our nurses are essential to the success of our health system and response to COVID-19. While New Zealand is not yet facing the catastrophic pressure felt overseas, nurses are working on the front lines and experiencing the risks and vulnerabilities to themselves and their whanau. This can have serious consequences such as anxiety and depression, harming nurse wellbeing and undermining our health system at a time of need.
This research will directly address workforce sustainability by investigating the impact COVID-19 has on nurse wellbeing in the Auckland region and identifying resilience strategies which can be deployed by nurses, their employers and organizations which support them. To achieve this, data on wellbeing are collected through online surveying to identify patterns resulting from the pandemic. These data are then complemented with interviews exploring themes identified in the survey, focusing on sustainability strategies and opportunities to intervene to improve wellbeing.
The research will have an impact not only in the science community, but also for our largest health workforce by informing the development of support strategies during this and future crises, directly contributing to a better health system and improved outcomes for both nurses and the public they work tirelessly to support.</t>
  </si>
  <si>
    <t>Dr Catherine Cook 
A.Prof Margaret Brunton</t>
  </si>
  <si>
    <t>m.roskruge@massey.ac.nz</t>
  </si>
  <si>
    <t>Amount of funding - GST exclusive (if any)</t>
  </si>
  <si>
    <t>Proposal The objective of the proposal is to mass-produce 20,000 DSL “in-field” sensors per day that have been tailored to detect either COVID-19 directly via the RNA and/or antibodies, and/or antibodies in the blood associated with the virus. This will provide frontline healthcare workers at the point of sample collection with the necessary tool for rapid decision making. 
Why: The current method of testing relies on PCR which is a highly sensitive lab based diagnostic, but disadvantages include: it being laboratory based, the possibility of the sampling method not capturing the virus, the length of time to attain a result and the cost. This project will produce in-field sensors to determine if an individual is infected with COVID-19 or has been exposed previously without the requirement of a lab or the delay from needing to send the sample away for analysis.  
When: The proposal will take approximately 2-3 months from commencement. 
By whom: The work will be carried out by Digital Sensing Limited, a registered Charitable Company located in Auckland with an extensive background in diagnostics. The assembled team of scientists and engineers include all the skill sets necessary for the fabrication of the sensor and mass-production.</t>
  </si>
  <si>
    <t>Production of SARS-CoV-2 virus as a research tool for vaccine development, treatment design and validation, diagnostics reagents, and biological studies</t>
  </si>
  <si>
    <t xml:space="preserve">An international collaborative project with researchers from University of New South Wales (Australia), Manchester Metropolitan University (UK), Tampere University (Finland), University of Toronto (Canada), University of Waikato to pool ideas and resources examining impact of COVID-19 on the early childhood education and care sector. Project will involve some common items in a survey of providers, analysis of ECEC service closures, changes in participation rates, new business models operating, changes in pedagogy and comparisons of government responses. Project will involve close collaboration in New Zealand with national ECE organisations. Findings expected to have policy implications. </t>
  </si>
  <si>
    <t xml:space="preserve"> Automated bulk harvesting of kiwifruit - helping a key economic sector when imported labour is not available (development from MBIE research with Robotics Plus, Zespri, Auckland Uni and Plant and Food Research)</t>
  </si>
  <si>
    <t>People over 70 have been identified as the group most vulnerable to Covid-19 with specific restrictions imposed on their activities. The media has characterised this group as passive and in need of protection. However, their diverse views and experiences of the lockdown are unknown. This information if critical to informing current – and future – public health responses to this ongoing pandemic situation. In this study we will explore the impact of the government response to Covid-19 on people aged &gt;70 years through: 1) in-depth interviews exploring the experiences of a culturally diverse group of the most socially isolated and lonely older New Zealanders; 2) the creation of a national archive of letters and photographs from older New Zealanders describing and illustrating their experience of the pandemic and articulating what strategies they have used, and barriers they have faced, to remaining socially connected; 3) an analysis of how the media have represented older people within the context of the pandemic; and 4) a service provider survey. Our partners in the project - Age Concern New Zealand - will use findings to inform their pandemic response and we will use creative methods to promote further impact.</t>
  </si>
  <si>
    <t>AIMMU1902</t>
  </si>
  <si>
    <t>AULX1903</t>
  </si>
  <si>
    <t>CIAF-0300 - Addressing security of supply for a SARS-CoV-2 prophylactic vaccine for New Zealanders, now and in the future</t>
  </si>
  <si>
    <t>NZ’s national priority is to source and introduce a safe and effective vaccine that prevents SARS-CoV-2 infection in the near term to secure the health of the population and economic viability of the nation. Internationally sourced vaccines will not be available for 2-3 years or probably longer. This proposal gives NZ control of its own destiny and brings together a team with proven capability in vaccine development, evaluation, and scale-up production. The goal is to produce an effective vaccine against SARS-CoV-2/COVID-19 that meets all safety, legal, and commercial requirements for use in NZ. This project safeguards NZ’s economic future.</t>
  </si>
  <si>
    <t>Avalia Immunotherapies Limited</t>
  </si>
  <si>
    <t>CIAF-0140 - An innovative remote body temperature monitoring solution to reduce the spread of COVID-19</t>
  </si>
  <si>
    <t xml:space="preserve">This project aims to rapidly deploy a new and innovative automatic fever detection technology to help fight community outbreaks of COVID-19. The project is based around a clever temperature monitor that is worn under the arm. The small NZ-made device transmits information about the wearer’s body temperature and physical movements using very low power radio signals that travels many kilometres to a network of receiver stations. This research takes this new technology into nursing homes and eventually wider community settings to spare lab tests, protect healthcare workers from close contact, and rapidly signal new outbreaks of COVID-19 in near real-time.  </t>
  </si>
  <si>
    <t>Public - Subsidiary Company, Research Association/Organisation, University</t>
  </si>
  <si>
    <t>CVDB-148</t>
  </si>
  <si>
    <t>CVDB-149</t>
  </si>
  <si>
    <t>CVDB-150</t>
  </si>
  <si>
    <t>CVDB-151</t>
  </si>
  <si>
    <t>AgResearch</t>
  </si>
  <si>
    <t>Grasslands (Hopkirk)</t>
  </si>
  <si>
    <t>Lincoln Research Centre</t>
  </si>
  <si>
    <t>ESR</t>
  </si>
  <si>
    <t>Davies</t>
  </si>
  <si>
    <t>London School of Economics
University of Auckland
University of Waikato
Victoria University of Wellington</t>
  </si>
  <si>
    <t xml:space="preserve">AgResearch </t>
  </si>
  <si>
    <t>ESR
Otago University</t>
  </si>
  <si>
    <t>Gale</t>
  </si>
  <si>
    <t>Brightwell</t>
  </si>
  <si>
    <t>Alistair</t>
  </si>
  <si>
    <t>Ross</t>
  </si>
  <si>
    <t>Sharyn</t>
  </si>
  <si>
    <t>Sandeep</t>
  </si>
  <si>
    <t>Gupta</t>
  </si>
  <si>
    <t>Dr NIck Long
Dr Susanna Trnka
Dr Nayan Appleton
Dr Antje Deckert
Dr Laumua Tunafai
Dr Rogena Sterling
Dr Eleanor Holroyd</t>
  </si>
  <si>
    <t>Dr Axel Heiser</t>
  </si>
  <si>
    <t>gale.brightwell@agresearch.co.nz</t>
  </si>
  <si>
    <t>(+64) (6) 3518678</t>
  </si>
  <si>
    <t>Light based sterilisation of RNA enveloped viruses (Coronaviruses)</t>
  </si>
  <si>
    <t>alistair.ross@agresearch.co.nz</t>
  </si>
  <si>
    <t>(+64) (3) 3218734</t>
  </si>
  <si>
    <t xml:space="preserve">Rapid screening diagnostics for Covid-19 using mass spectrometry fingerprinting.  </t>
  </si>
  <si>
    <t>sharyn.davies@aut.ac.nz</t>
  </si>
  <si>
    <t>(64) (9) 9219999</t>
  </si>
  <si>
    <t>Examining all aspects of Covid-19 Care from a social science perspective in NZ</t>
  </si>
  <si>
    <t>sandeep.gupta@agresearch.co.nz</t>
  </si>
  <si>
    <t>(+64) (6) 3518697</t>
  </si>
  <si>
    <t>MiRNA based diagnosis of COVID-19
Diagnosis of asymptomatic patients.</t>
  </si>
  <si>
    <t>MBIE</t>
  </si>
  <si>
    <t>AUT University; LSE</t>
  </si>
  <si>
    <t>MBIE Covid19 Innovation Accelerated fund</t>
  </si>
  <si>
    <t>We are keen to collaborate more broadly.</t>
  </si>
  <si>
    <t xml:space="preserve">1: http://www.lse.ac.uk/News/Latest-news-from-LSE/2020/e-May-20/Social-'bubbles'-provide-important-care-and-support-needs-Lessons-from-New-Zealand
2: https://thespinoff.co.nz/author/susannaxsharyn/
3: http://somatosphere.net/2020/the-bubble.html/
</t>
  </si>
  <si>
    <t>DYNOM1901</t>
  </si>
  <si>
    <t>HCOGS1901</t>
  </si>
  <si>
    <t>KWIL1901</t>
  </si>
  <si>
    <t>NZWRC1901</t>
  </si>
  <si>
    <t>SECUR1903</t>
  </si>
  <si>
    <t>SSTWD1901</t>
  </si>
  <si>
    <t>CIAF-0820 - Sanitising Conveyor for dispatching and receiving large throughput of packages, parcels and goods</t>
  </si>
  <si>
    <t>Research and Development of a sanitising conveyor to help prevent the transmission of Covid 19 through the freight and distribution chanels. This standalone conveyor with the integrated sanitising system can be added to the end of an existing conveyor or used as a manual process.</t>
  </si>
  <si>
    <t/>
  </si>
  <si>
    <t>Dyno Limited</t>
  </si>
  <si>
    <t>Long life antiviral and antimicrobial coatings to prevent transmission from touch surfaces in high-risk environments</t>
  </si>
  <si>
    <t>This project is to develop, test, scale-up and trial antiviral coatings for high-touch surfaces in healthcare environments. Studies on SARSCoV-2 to date have shown that the virus remains on surfaces for periods of of 2 - 3 days, meaning transmission can occur by indirect contact through surfaces.  _x000D_
Antiviral and antimicrobial coatings lower the risk of transmission, by decreasing the viral loading on surfaces, adding an extra layer of protection to vunerable patients and healthcare workers. Over the next 12 months Inhibit Coatings will develop these antiviral coatings and establish their effectiveness.</t>
  </si>
  <si>
    <t>Inhibit Coatings Limited</t>
  </si>
  <si>
    <t>CIAF-0490 - Kode Technology SARS-CoV-2 Antibody Screening Diagnostic (CoV2-kodecytes)</t>
  </si>
  <si>
    <t>KODE Biotech Limited</t>
  </si>
  <si>
    <t>CIAF-0870 - Efficient ethanol-based hand sanitizer production from wine industry grape marc waste</t>
  </si>
  <si>
    <t>The NZ wine industry will step-up and do its part in the fight against COVID-19 by producing ethanol-based hand/surface sanitizer out of the processing of currently overlooked winemaking waste. These waste streams represent an untapped natural and local resource that can be converted to ethanol-based hand sanitizer. The Bragato Research Institute will investigate optimum production methods and will facilitate the tech-transfer of the technology to the wider industry. All the hand-sanitizer produced in this pilot project will be donated to local health care workers and first responders in Marlborough.</t>
  </si>
  <si>
    <t>New Zealand Winegrowers Research Centre Limited T/A Bragato Research Institute</t>
  </si>
  <si>
    <t>CIAF-0170 - COVID 19 SaferCities modules (&amp; standalone applications) to assist Police with ‘movement tracking’ and ‘safer enforcement’ of COIVID19 Breaches</t>
  </si>
  <si>
    <t>SaferCities proposes to build extra functionality into its suite of products for Police and Public Safety to allow them to continue BAU processes and to give them increased capabilities required to help enforce COVID 19 lockdown rules.  _x000D_
During this time Police are required to do more to protect the country, whilst also being restricted by social distancing rules. By developing some new functionality, we can aid Police with their jobs.  _x000D_
SaferCities is already planning the work and will start as soon as realistically possible. Our whole development team is ready to move and we’re also looking to employ an extra resource from a sector such as tourism which no longer has any work.</t>
  </si>
  <si>
    <t>Safer City Group Limited t/a SaferCities</t>
  </si>
  <si>
    <t>CIAF-0210 - Using geofence technology &amp; analytics to manage COVID-19 on Construction Sites</t>
  </si>
  <si>
    <t>Blanket isolating large groups of employees due to positive COVID-19 cases on work sites will cause major disruption to business delivery. Our product uses geofencing and analytics technology to give employers confidence to quickly identify past interactions between staff (through historical location data of each staff member), giving them the ability to ensure that those who have been in contact with a positive case are able to care for their wellbeing, while also giving other staff the confidence to continue on without cause for concern, ultimately driving our economy forward.</t>
  </si>
  <si>
    <t>Sagen Software Limited</t>
  </si>
  <si>
    <t>CVDB-152</t>
  </si>
  <si>
    <t>Sch of Fundamental Sciences</t>
  </si>
  <si>
    <t>Waddell</t>
  </si>
  <si>
    <t>Prof. Peter Lockhart
Trish Mclenanchan
Prof David Bryant</t>
  </si>
  <si>
    <t>p.j.waddell@massey.ac.nz</t>
  </si>
  <si>
    <t>Working from full genome sequences we are exploring advanced methods for the detection, diagnosis and predicted long-term impacts of recombination in SARS-CoV-2. Wide ranging patterns of homologous recombination are a distinct characteristic of this virus and its relatives. They significantly complicate matters such as testing and vaccine development, and are strongly implicated in new and/or renewed pandemics of corona viruses in humans. Research ranges from comparative studies of the virus to real time surveillance of the interaction of base changes, insertions/deletions and recombinant events.</t>
  </si>
  <si>
    <t>Currently seeking funding</t>
  </si>
  <si>
    <t>CVDB-153</t>
  </si>
  <si>
    <t>DD02 Private Sector-Non-for-profit organisation</t>
  </si>
  <si>
    <t>New Zealand Brain Research Institute</t>
  </si>
  <si>
    <t>Parkinson’s Research Group</t>
  </si>
  <si>
    <t>University of Otago
University of Canterbury</t>
  </si>
  <si>
    <t>MacAskill</t>
  </si>
  <si>
    <t>michael.macaskill@nzbri.org</t>
  </si>
  <si>
    <t>(64) (3) 3786072</t>
  </si>
  <si>
    <t>Extensive online surveying and phone interviewing of several hundred people with Parkinson's disease, their significant others, and healthy older control subjects. Stress worsens the motor and non-motor symptoms of Parkinson's and we wish to determine how the pandemic and the lockdown response have impacted upon them and their families.</t>
  </si>
  <si>
    <t>Using internal resources</t>
  </si>
  <si>
    <t>1: 110904
2: 170106</t>
  </si>
  <si>
    <t>Hannah Hawkins-Elder
Taciano L Milfont
Matthew D Hammond</t>
  </si>
  <si>
    <t>AIRGU1901</t>
  </si>
  <si>
    <t>CRIA1903</t>
  </si>
  <si>
    <t>CVCOR1901</t>
  </si>
  <si>
    <t>DPLX1903</t>
  </si>
  <si>
    <t>MAUX1915</t>
  </si>
  <si>
    <t>TBIOA1901</t>
  </si>
  <si>
    <t>CIAF-0640 - Adapting, validating &amp; commercialisation of next generation respiratory protection to virus protection for healthcare workers.</t>
  </si>
  <si>
    <t>Ao Air design the Atmos™ Facewear, a unique patented solution, which is independently validated to provide users with 5-25x better air pollution protection than an n95. Ao Air intends to adapt the Atmos to provide frontline healthcare workers who rely on surgical masks for respiratory protection, where decades old technology is shown to be failing to adequately isloate the user from Covid19 transmission could be offered a better form of protection.</t>
  </si>
  <si>
    <t>Concurrent Scale-up and Development of Nano-fibre membranes suitable for N95 and N97 face mask manufacture</t>
  </si>
  <si>
    <t>Revolution Fibres will develop and scale-up the production of a novel nano-fibre membrane that is highy effective against viruses. This nano-fibre membrane will be used by New Zealand and offshore companies to manufacture face masks for the public and for medical professionals.  _x000D_
This is being done to secure better PPE for all New Zealanders and to supply other countries which have a need. Revolution Fibres will begin the development of the membranes immediately. The first novel membrane is expected within 3 months and Production will be increased 20 fold with a new protoype high volume manufacturing line within 9 months.</t>
  </si>
  <si>
    <t>CIAF-0890 - Create and test in humans a COVID19 vaccine based on microbead display technology</t>
  </si>
  <si>
    <t>We will repurpose a technology developed in New Zealand in a fast-track project to create, manufacture and test a vaccine for COVID19 disease in New Zealand. Our vaccine will consist of proteins from the COVID19 virus attached to microbeads. We believe that this technology should be tested as part of the global effort to develop effective vaccines for COVID19. Our team consists of experts in science, engineering and medicine, including extensive experience in developing and manufacturing human vaccines. Ultimately we hope to facilitate the manufacture of multi-millions of doses of our vaccine in NZ for New Zealanders.</t>
  </si>
  <si>
    <t>To evaluate whether hydroxychloroquine (HCQ) reduces the risk to frontline healthcare workers (HCW) of acquiring SARS-CoV-2 infection</t>
  </si>
  <si>
    <t>We seek to determine whether hydroxychloroquine, a treatment for malaria, is effective at reducing the risk to frontline healthcare workers of developing COVID-19. This is being done to help ensure that medical professionals are available when needed to treat patients with COVID-19 in hospital settings. The clinical study is planned to start in the second half of 2020.  Douglas Pharmaceuticals Limited are manufacturing the investigational products for this trial which will be sponsored by the Medical Research Institute of New Zealand (MRINZ).</t>
  </si>
  <si>
    <t>Dipstick assay for direct detection of CoVID-19 (antigen) using novel antibodies and biological nanorods</t>
  </si>
  <si>
    <t>Over a million people have been infected by CoVID-19 in the past four months, with the death rate of 3-4%. A critical bottleneck in the ability to control the epidemics is the number of tested individuals. Current gene-based tests are time-consuming, expensive, of limited availability, and require dedicated equipment and personnel. Researchers from the Microbial Biotechnology Lab at Massey University in Palmerston North have designed a concept for a very simple, quick, and inexpensive direct virus detection test, requiring no equipment or special storage and transport conditions. This rapid test will dramatically increase the ability of the medical and public-health personnel to survey the New Zealand and global population by for the virus, permitting community diagnostics and better control over the spread of CoVID-19.</t>
  </si>
  <si>
    <t xml:space="preserve">CIAF-0280 - Development of Novel Lateral Flow Devices for the Rapid Detection of Coronavirus-19 (COVID-19) Infection </t>
  </si>
  <si>
    <t>One essential aspect of the current pandemic response is the monitoring and surveillance of the disease spread in the population. The current methods employed are critical for detecting the virus while a person is infectious. However, there are limited tools currently available for monitoring the virus progression. Trinity Bioactives Ltd. will develop low cost disposable devices to detect and monitor biomarkers associated with coronavirus (COVID-19) using antibody and aptamer technology. These devices will provide much faster alternative screening/detection methodologies than currently available. These will be developed by Trinity Bioactives Ltd. collaboratively with Science Haven Ltd. and AuramerBio Ltd.</t>
  </si>
  <si>
    <t>Air-Guard Limited</t>
  </si>
  <si>
    <t>Revolution Fibres Limited</t>
  </si>
  <si>
    <t>Covid-19 Vaccine Corporation Limited</t>
  </si>
  <si>
    <t>Douglas Pharmaceuticals Limited</t>
  </si>
  <si>
    <t>Private Company, Research Association/Organisation, University</t>
  </si>
  <si>
    <t>Trinity Bioactives Ltd</t>
  </si>
  <si>
    <t>CVDB-154</t>
  </si>
  <si>
    <t>School of Health Sciences</t>
  </si>
  <si>
    <t>Jenny</t>
  </si>
  <si>
    <t>Clarke</t>
  </si>
  <si>
    <t>jenny.clarke@canterbury.ac.nz</t>
  </si>
  <si>
    <t>(64) () 2102420212</t>
  </si>
  <si>
    <t>Currently applying for funding</t>
  </si>
  <si>
    <t xml:space="preserve">1: 13
</t>
  </si>
  <si>
    <t>Auckland Medical Research Foundation - COVID-19 Research Fund</t>
  </si>
  <si>
    <t>MBIE - COVID-19 Innovation Acceleration Fund</t>
  </si>
  <si>
    <t>Source of funding</t>
  </si>
  <si>
    <t>How would you class this research? (primary)</t>
  </si>
  <si>
    <t>Additional classification of this research</t>
  </si>
  <si>
    <t>Multidisciplinary</t>
  </si>
  <si>
    <t>This is essential to have the viral material necessary for key research activities on COVID-19 in NZ</t>
  </si>
  <si>
    <t>Māori health / COVID-19 research</t>
  </si>
  <si>
    <t>Molecular Simulation</t>
  </si>
  <si>
    <t>Work-integrated learning</t>
  </si>
  <si>
    <t>Other: economic modelling, social impacts &amp; equity modelling,</t>
  </si>
  <si>
    <t>Mitigating cascading and compounding hazards in the time of pandemic</t>
  </si>
  <si>
    <t>Impact of stress on neurological symptoms</t>
  </si>
  <si>
    <t>CVDB-155</t>
  </si>
  <si>
    <t>(64) ( 27)  7000303</t>
  </si>
  <si>
    <t xml:space="preserve">The unprecedented COVID-19 pandemic has presented the NZ wine industry with an opportunity to help the Marlborough region and community: the production of hand-sanitizer in a green/sustainable way. 
The product will be based on ethanol produced from grape marc, a currently overlooked industry waste that is rich in fermentable sugars, and/or other winemaking residues such as yeast lees and partially fermented must. 
In the short term, the proposed pilot study will quickly deliver ethanol-based hand sanitiser, which will be donated to local emergency services and first responders. This almost immediate benefit will help build a sense of regional solidarity and a connection between the people of the Marlborough region and its most important economic sector. 
The longer-term opportunity, however, lies in the development of a business case for a scalable waste management commercial enterprise contributing a functional product to combat viral diseases including and beyond COVID-19. </t>
  </si>
  <si>
    <t xml:space="preserve">COVID-19 Innovation Acceleration Fund </t>
  </si>
  <si>
    <t>CSNZT1901</t>
  </si>
  <si>
    <t>HAPPL1901</t>
  </si>
  <si>
    <t>SPRIT1901</t>
  </si>
  <si>
    <t>STLAL1901</t>
  </si>
  <si>
    <t>TEXF1902</t>
  </si>
  <si>
    <t>UOAX1940</t>
  </si>
  <si>
    <t>UOCX1916</t>
  </si>
  <si>
    <t>CIAF-0550 - Disaster Contingency Rostering for Medical Staff</t>
  </si>
  <si>
    <t>Emergency hospital services must be able to plan for multiple different types of disasters. Effectively rostering doctor and nursing staff to these disaster scenarios can save lives.  _x000D_
Core Schedule is New Zealand’s #1 Emergency Department roster provider and will be adding contingency rostering functionality to its platform within the next 6 months  _x000D_
With this new contingency module, users will be able to take an established live roster and make several different scenarios using real time staff data. Then in the event of a crisis, they can insert a chosen contingency version into the live roster to take effect immediately.</t>
  </si>
  <si>
    <t>CIAF-0110 - Building upon current Emergency Q platform to empower Essential Workers and Community, digitise COVID testing centre bookings, and reduce infection risk to St John frontline staff</t>
  </si>
  <si>
    <t>Emergency Q will leverage its existing digital platform to provide people anywhere in NZ with the latest information on COVID-19. We will help Essential Workers find the services they need most and provide people access to the right data to make informed decsions about COVID-19 and how to access the right services at the right time for themselves and their whanau, including mental health. We will help reduce infection risk to frontline St John staff and free them up to focus on patients with the highest levels of need.</t>
  </si>
  <si>
    <t>CIAF-1050 - Covid-19 Automated Rapid Response Product. Can comprehensive daily screening, help retirement villages contain Covid-19 outbreaks?</t>
  </si>
  <si>
    <t>Retirement village industry leaders and technology specialists have launched a new R&amp;amp;D project in collaboration with Callaghan Innovation to prevent Covid-19 clusters taking hold in retirement villages. The new age-friendly technology product will monitor 300+ retirement village residents in Christchurch with the aim of protecting a vulnerable population that are sometimes hard to monitor with technology due to a lack of technical skills and limited access to computers and smartphones.  _x000D_
The R&amp;amp;D project, which will be completed by July 21st , aims to ensure the safety of older people, as lockdown restrictions in retirement villages are eased.</t>
  </si>
  <si>
    <t>CIAF-0940 - Enhancement of Sonasafe Proximity Monitoring to support people flow and Covid 19 tracking.</t>
  </si>
  <si>
    <t>Sonasafe 2020 are enhancing our existing rugged proximity awareness technology (Indoors and in the field) to collect data that will enable businesses to manage and automatically record their interactions of people for contact tracing that is date and time stamped, while retaining privacy (not mobile phone linked and only relevant to their time visiting that facility or field force). We are able to manage live occupancy to ensure a defined max number fo people per area as defined by best practice for Covid 19.  _x000D_
Our Internet of Things (IOT) approach assists in preserving lives and containing the pandemic, while assisting with lessening the humanitarian toll by protecting the livelihoods of workers.</t>
  </si>
  <si>
    <t>CIAF-0810 - Building an indigenous NZ-made filter media supply chain to guarantee current and future PPE supply</t>
  </si>
  <si>
    <t>Lanaco’s proposal is for the creation of an indigenous NZ-made filter media supply chain to satisfy both NZ and global PPE needs. There is a global shortage of meltblown polypropylene, the primary filter material that goes into face masks. Lanaco and Revolution Fibres have the opportunity to remove NZ’s reliance on importing PPE and filter media by creating a hybrid technology that can satisfy all PPE filtration standards. This novel filter solution uses a primary NZ agricultural output(wool) and will increase value to that supply chain and increase export revenue. Development is anticipated to be completed before the end of the year.</t>
  </si>
  <si>
    <t>CIAF-0230 - Development, assessment and roll-out of antibody-based assays for COVID-19</t>
  </si>
  <si>
    <t>Antibody-based blood tests provide evidence that someone has been previously exposed to COVID-19 by detecting the presence of COVID-19 antibodies. This is a vital component of managing the COVID-19 pandemic, supporting activities such as contact tracing, and understanding disease prevalence and immunity. In collaboration with world-leading overseas partners and local production experts, our team will assess newly emerging antibody-based tests and establish processes to ensure we can carry out these tests in NZ without reliance on overseas supply chains. We will also improve these tests using local innovations, making them easier and faster to conduct on a large scale.</t>
  </si>
  <si>
    <t>CIAF-0310 - Safely and Effectively Doubling Ventilator Capacity – A Rapid, and Highly Necessary Technology Solution To Save Multiple Lives</t>
  </si>
  <si>
    <t>Why: Critically ill COVID-19 patients require invasive mechanical ventilation (MV) to control breathing and allow recovery. Internationally large waves of COVID-19 patients have overwhelmed the ability of health systems to provide MV to all, forcing clinicians to make end-oflife decisions despite greater resources than NZ.  _x000D_
What: The proposed technology provides a simple, clever way to safely and effectively provide ventilation for 2 patients on 1 ventilator, doubling capacity to manage overwhelming waves of patients (if required). This technology could thus save countless lives in NZ and overseas.  _x000D_
When/How: First prototypes will be available within 3 months, developed in NZ and available internationally, and open-source.</t>
  </si>
  <si>
    <t>Core Schedule NZ Limited</t>
  </si>
  <si>
    <t>Healthcare Applications Limited</t>
  </si>
  <si>
    <t>Spritely Limited</t>
  </si>
  <si>
    <t>Sonasafe 20/20 Limited</t>
  </si>
  <si>
    <t>Lanaco Limited</t>
  </si>
  <si>
    <t>University</t>
  </si>
  <si>
    <t>University of Auckland</t>
  </si>
  <si>
    <t>Trust, University</t>
  </si>
  <si>
    <t>Associate Professor Cheryl Brown
Dr Dilani Gedera
Ashwini Datt, University of Auckland
Dr Maggie Hartnett, Massey University</t>
  </si>
  <si>
    <t>CVDB-156</t>
  </si>
  <si>
    <t>Institute of Education</t>
  </si>
  <si>
    <t>Dr. Maggie Hartnett</t>
  </si>
  <si>
    <t xml:space="preserve">Maggie </t>
  </si>
  <si>
    <t>Hartnett</t>
  </si>
  <si>
    <t>m.hartnett@massey.ac.nz</t>
  </si>
  <si>
    <t>(64) (6) 3569099</t>
  </si>
  <si>
    <t>The purpose of this research proposal is to explore the impact of assessment change, because of COVID-19, on student and academic staff experiences to inform assessment policy and practice. The project also seeks to capture the experiences of decision-makers closely involved in the changes to assessment practices in semester one, 2020.</t>
  </si>
  <si>
    <t>1: 130103</t>
  </si>
  <si>
    <t>AVEND1901</t>
  </si>
  <si>
    <t>LVLX1903</t>
  </si>
  <si>
    <t>MAUX1916</t>
  </si>
  <si>
    <t>STSPO1901</t>
  </si>
  <si>
    <t>UOAX1937</t>
  </si>
  <si>
    <t>UOOX1918</t>
  </si>
  <si>
    <t>UOOX1919</t>
  </si>
  <si>
    <t>CIAF-1060 - Autogenous Humidifier for Critical Care</t>
  </si>
  <si>
    <t>AUT’s ground-breaking Autogenous Humidifier technology is the first fundamentally new medical airway humidification technology in decades, and we have proven it to be at least as effective as the ‘gold standard’ heated humidifier in Obstructive Sleep Apnoea (OSA) applications. This project will validate its efficacy in hospital applications and accelerate the development and deployment of a hospitalfocused device which could reduce the need for risky Aerosol Generating Procedures such as breathing circuit changes and airways suctioning.</t>
  </si>
  <si>
    <t>AUT Ventures Limited</t>
  </si>
  <si>
    <t>Early identification of individuals that may be infected is crucial to containing the spread of COVID-19. The FeverScreen solution utilises thermal cameras to screen for individuals with a fever in a non-contact, non-invasive way.  _x000D_
 Deploying these cameras at essential businesses (airports, medical facilities, supermarkets, police stations, and other high-traffic areas) will reduce the risk of an infected person going undetected and placing their colleagues and the wider public at risk.</t>
  </si>
  <si>
    <t>Deconstructed wool PPE masks and filtration components for local supply chain, high efficiency virus protection.</t>
  </si>
  <si>
    <t>The programme will create highly effective wool based masks and air filtration components that use novel processes to dramatically improve the absorption and virus neutralising properties of wool. The processes also allow wool to be processed in to paper like membranes suitable for in high througput, low cost local manufacture into PPE New Zealand needs for pandemic response. By using local materials and manufacturers FibreTech with filter experts Lanaco and industry supported WRONZ, Lincoln Agritech will establish a local supply chain to produce PPE that is biodegradable, reducing dependance on disrupted overseas producers and reducing environmental impact of PPE use.</t>
  </si>
  <si>
    <t>Research Association/Organisation</t>
  </si>
  <si>
    <t>Lincoln Agritech Limited</t>
  </si>
  <si>
    <t>CIAF-0340 - Updating the psychosocial response and recovery framework for Aotearoa New Zealand in a COVID-19 context</t>
  </si>
  <si>
    <t>The proposal: To examine and update the psychosocial response and recovery framework in the context of the COVID-19 pandemic in Aotearoa New Zealand  _x000D_
This project will address psychosocial needs of the population in response to the COVID-19 pandemic and its social and economic consequences to enhance the emotional, social and physical well-being of individuals, families, whanau and communities. The current pandemic both in scale and intensity demands an upscaling and updating of existing psychosocial support policy and interventions. The Joint Centre for Disaster Research, in collaboration with disaster psychologists, emergency management experts and community-based recovery experts will produce an updated psychosocial response and recovery framework within six months. The framework will be of immediate use to response and recovery responders in their planning and will be supported by organsiational training.</t>
  </si>
  <si>
    <t>Community sport COVID-19 management solution</t>
  </si>
  <si>
    <t>Sporty.co.nz is the exclusive online publisher of all draws (game details) for NZ Rugby Union and NZ Football, along with much of Netball, Touch, Softball and other community sports.  _x000D_
This project will let people tap any of these games on their phone to instantly register their attendance at that game. This will provide a register of attendees in case contact tracing is required to identify individuals who may have come into contact with someone diagnosed with COVID-19.  _x000D_
It will be completed by Sportsground Limited within one month of approval.</t>
  </si>
  <si>
    <t>Sportsground Limited (T/A Sportsground)</t>
  </si>
  <si>
    <t>Low cost non-invasive lung imaging system for continuous patient monitoring during mechanical ventilation</t>
  </si>
  <si>
    <t>Most critically ill COVID-19 patients will require invasive mechanical ventilation to control their breathing, supply oxygen, and remove carbon dioxide. Management of these patients is challenging. Our research will provide a low cost imaging system for continuous patient monitoring so that clinical decisions about appropriate treatment can be made quickly in response to patient needs. Our team of engineers, clinicians and medical device entrepreneurs from the Universities of Auckland and Canterbury will leverage existing open source resources and our expertise in patient-specific lung models and bioinstrumentation to rapidly deliver a device for clinical testing.</t>
  </si>
  <si>
    <t>CIAF-0470 - Genomic epidemiology and evolution of COVID-19 in New Zealand</t>
  </si>
  <si>
    <t>This collaboration between ESR and the leading viral phylogenetic experts will utilise genetic sequencing as a key tool in understanding and limiting the spread of COVID-19 in New Zealand. We will make use of cutting-edge genomic sequencing technologies to generate whole viral genomes directly from viral samples collected from New Zealand cases. New Zealand has world leading scientists that will collaborate on a platform to enhance the response to COVID-19 in New Zealand that uses genomic data to track and report, in real-time, the evolution and epidemiology of the virus, including potential local transmission chains and regional spread.</t>
  </si>
  <si>
    <t>CIAF-0960 - Novel COVID19 and antibody assays</t>
  </si>
  <si>
    <t>This work will develop new diagnostic tests to simultaneously detect antibody and viral antigens in patients exposed to COVID19. This is important as a large number of patients display no symptoms of COVID19, but can spread the virus to more vulnerable people, such as the elderly. By testing with these assays, we can identify those who are likely immune, less likely to infect others and could therefore return to normal life. They are being developed by a collaboration of University of Otago scientists, Canterbury and Southern DHB clinicians and NZ based commercial test component manufacturers.</t>
  </si>
  <si>
    <r>
      <t xml:space="preserve">This spreadsheet contains information about COVID-19 research activity and research funding.  
The New Zealand Research Information System team based at the Ministry of Business, Innovation and Employment is coordinating this spreadsheet. We are doing this on behalf of the research, science and innovation sector in New Zealand, with data provided by researchers and organisations from across New Zealand. 
The data in this spreadsheet covers:
1. Information such as what research projects are underway or planned as at 31 March 2020, who is doing the research, contact details and any associated funding if applicable. The intention is that this database will be a valuable source of information for the RSI sector, government and others by enabling better coordination of efforts for a successful response and recovery. If you are a researcher working on COVID-19 related activity and would like information about your work to be included in this spreadsheet, please get in touch with us at </t>
    </r>
    <r>
      <rPr>
        <b/>
        <sz val="11"/>
        <color theme="1"/>
        <rFont val="Arial"/>
        <family val="2"/>
      </rPr>
      <t xml:space="preserve">nzris@mbie.govt.nz 
</t>
    </r>
    <r>
      <rPr>
        <sz val="11"/>
        <color theme="1"/>
        <rFont val="Arial"/>
        <family val="2"/>
      </rPr>
      <t xml:space="preserve">
2. Information on funding that has been awarded to support research into COVID-19. If you are a research funder supporting COVID-19 related activity and would like information about the research awards you have made to be included in this spreadsheet, please get in touch with us at </t>
    </r>
    <r>
      <rPr>
        <b/>
        <sz val="11"/>
        <color theme="1"/>
        <rFont val="Arial"/>
        <family val="2"/>
      </rPr>
      <t>nzris@mbie.govt.nz</t>
    </r>
    <r>
      <rPr>
        <sz val="11"/>
        <color theme="1"/>
        <rFont val="Arial"/>
        <family val="2"/>
      </rPr>
      <t xml:space="preserve"> </t>
    </r>
    <r>
      <rPr>
        <b/>
        <sz val="11"/>
        <color theme="1"/>
        <rFont val="Arial"/>
        <family val="2"/>
      </rPr>
      <t xml:space="preserve">
</t>
    </r>
    <r>
      <rPr>
        <sz val="11"/>
        <color theme="1"/>
        <rFont val="Arial"/>
        <family val="2"/>
      </rPr>
      <t xml:space="preserve">
The </t>
    </r>
    <r>
      <rPr>
        <b/>
        <sz val="11"/>
        <color theme="1"/>
        <rFont val="Arial"/>
        <family val="2"/>
      </rPr>
      <t>New Zealand Research Information System (NZRIS)</t>
    </r>
    <r>
      <rPr>
        <sz val="11"/>
        <color theme="1"/>
        <rFont val="Arial"/>
        <family val="2"/>
      </rPr>
      <t xml:space="preserve"> will be released later this year and the intention is that data collected for the COVID-19 spreadsheet will be incorporated into NZRIS once that system is up and running. You can find more information about NZRIS at </t>
    </r>
    <r>
      <rPr>
        <b/>
        <sz val="11"/>
        <color theme="1"/>
        <rFont val="Arial"/>
        <family val="2"/>
      </rPr>
      <t>www.mbie.govt.nz/nzris</t>
    </r>
    <r>
      <rPr>
        <sz val="11"/>
        <color theme="1"/>
        <rFont val="Arial"/>
        <family val="2"/>
      </rPr>
      <t xml:space="preserve"> 
Please note this spreadsheet is not a comprehensive or holistic set of data – it simply contains information provided voluntarily by organisations and researchers willing to share details on their work. As such MBIE cannot be held responsible for the accuracy of the data, and we will direct enquiries about specific research activities to the organisation or researcher that provided the data. 
</t>
    </r>
  </si>
  <si>
    <t>DIGS1904</t>
  </si>
  <si>
    <t>RHOND1901</t>
  </si>
  <si>
    <t>VICX1901</t>
  </si>
  <si>
    <t>CIAF-0010 - Phase 2 - Mass-production of Point-of-Care Diagnostics for COVID19 and Blood Based Biomarkers</t>
  </si>
  <si>
    <t>Proposal The objective of the proposal is to mass-produce DSL “in-field” sensors per day that have been tailored to detect either COVID-19 directly or antibodies in the blood associated with the virus. This will provide frontline healthcare workersand border control at the point of sample collection with the necessary tools for rapid decision making and contact tracing.  _x000D_
 Why The current gold standard method of testing for the virus itself relies on PCR which is a highly sensitivie lab based diagnostic, but with disadvantages including: its being laboratory based, the possibility of the sampling method not capturing the virus, the length of time to attain a result and the cost. This project will produce in-field sensors to detemine if an individual is infected with COVID-19 or has been exposed previously without the requirement of a lab or the delay from needing to send the sample away for anaylsis.  _x000D_
 When The proposal will take approximately 4 months from commencement.  _x000D_
 By whom The work will be carried out by Digital Sensing Limited, a registered Charitable Company located in Auckland with an extensive background in diagnostics. The assembled team of scientists and engineers include all the skill sets necessary for the fabrication of the sensor and mass-production.</t>
  </si>
  <si>
    <t>Anti-Viral Aerosol Protection System for Dental and Medical Personnel</t>
  </si>
  <si>
    <t>Rhondium is rapidly developing a system that is designed to protect health professionals and others from aerosol tranmission of Covid-19 viruses from infected patients. Currently most protective regimes accept that the patient will potentially contaminate the air around them, the equipment near them, the facility they are in and the people in that facility. The current strategy is to mitigate this by staff wearing PPE. The Rhondium solution aims to provide a localised negative pressure around the patient’s face, within a plastic shield worn by the patient  _x000D_
This will significantly help protect medical staff, family and other people near the patient. It will also reduce, but not eliminate, the need to disinfect the facility and equipment used.  _x000D_
Rhondium is based in Katikati, Bay of Plenty and has expertise in the dental innovation sector. The research team is led by Dr Simon McDonald, the inventor of the Triodent V Ring. Due to the urgent international situation around Covid-19, Rhondium hopes to have this product available in the next six months, with prototype versions available in a matter of weeks. Rhondium is very grateful for the support of NZ MBIE to expedite the development of this product.</t>
  </si>
  <si>
    <t>CIAF-0290 - Tackling New Zealand’s need for rapid access to anti-viral medication for the treatment of COVID-19</t>
  </si>
  <si>
    <t>There are currently no anti-viral drugs specifically approved for treatment of COVID-19, but an international effort is underway to evaluate potential drugs in clinical trials. When an effective drug is identified, there will be heavy international demand. This project seeks to establish whether, in the case that access to an effective anti-viral drug in NZ is delayed, we can produce it in NZ, satisfy regulatory requirements and make this available for the treatment of COVID-19 patients. It unites world-class experts from NZ Universities, drug development capabilities of GlycoSyn at Callaghan Innovation, and guidance from clinicians, regulatory and drug sourcing experts.</t>
  </si>
  <si>
    <t>Rhondium Limited</t>
  </si>
  <si>
    <t>Victoria Link Ltd T/A Wellington UniVentures</t>
  </si>
  <si>
    <t>CVDB-157</t>
  </si>
  <si>
    <t>School of Social Sciences, AUT</t>
  </si>
  <si>
    <t xml:space="preserve">Charles </t>
  </si>
  <si>
    <t>Crothers</t>
  </si>
  <si>
    <t>charles.crothers@aut.aac.nz</t>
  </si>
  <si>
    <t>(64) (027) 8156082</t>
  </si>
  <si>
    <t>Compilation and meta-analysis of all NZ surveys related to cv-19</t>
  </si>
  <si>
    <t>1: 1608
2: 1699</t>
  </si>
  <si>
    <t>Improving effectiveness and equity in the operation of COVID-19 ‘self-isolation’</t>
  </si>
  <si>
    <t>Self-isolation and quarantine have become a key part of New Zealand’s border controls and containment strategy against COVID-19. However, we have very little information on public understanding of these measures and adherence with these critical interventions. There are also likely to be ethnic and socioeconomic inequalities in the ability of people to follow these guidelines. This research will use mixed-methods to provide a comprehensive picture of the operation of isolation measures in NZ, including a population-based sample of people registered with Healthline for self-isolation to assess knowledge, attitudes and practices regarding isolation measures. This research addresses critical knowledge gaps by identifying actions taken, and factors influencing individuals’ understanding of and ability to comply with advice to self-isolate. Findings will be fed back rapidly to the Ministry of Health to support immediate improvements in how self-isolation is managed.</t>
  </si>
  <si>
    <t>Medical Research Institute of New Zealand</t>
  </si>
  <si>
    <t xml:space="preserve">Colin </t>
  </si>
  <si>
    <t>McArthur</t>
  </si>
  <si>
    <t>Clinical trial of COVID-19 treatments for the critically ill</t>
  </si>
  <si>
    <t>An existing study evaluating multiple treatments for severe pneumonia ('REMAP-CAP') is currently active in over 70 ICUs worldwide, including 10 sites in New Zealand. Severe pneumonia is the most common cause of death from COVID-19, but there are currently no known effective treatments for COVID-19. In conjunction with our international collaborators, we will add the assessment of some drugs with potential antiviral activity (lopinavir/ritonavir and hydroxychloroquine) and treatments that modulate the body’s immune response (anakinra and interferon beta 1a), which in severe cases is thought to further damage the lungs. This study has a special adaptive design which allows the results from around the world to be analysed as frequently as every week, which are then used to immediately increase the proportion of participants who are allocated the treatments more likely to be effective. Assessment of other potential treatments can also be added quickly in the future.</t>
  </si>
  <si>
    <t>Harirū, hongi and hau in the time of COVID-19</t>
  </si>
  <si>
    <t>Kaumātua have important leadership responsibilities and enacting them in the context of COVID-19 will place them at increased risk. For this project, we will initiate an innovative dialogue using digital means with kaumātua and kuia around their concerns and reactions to COVID-19. We aim to discover how older Māori understand the tapu of the body and bodily fluids and how they are navigating the spread of viral transmission, in light of rapidly evolving advice and regulations regarding personal distancing (harirū, hongi and hau), self-isolation, and gatherings. We will use mobile (tablet) technology to communicate on a regular basis over six weeks with kaumātua in Ngātiwai and Waikato with whom we have well-established links. Discussion of our findings with participants in ongoing dialogue will lead to guidance for policy-makers and public health in supporting Māori communities, and may also chart ways for future kanohi-ki-te-kanohi research.</t>
  </si>
  <si>
    <t>Research Trust of Victoria University of Wellington</t>
  </si>
  <si>
    <t xml:space="preserve">Professor </t>
  </si>
  <si>
    <t xml:space="preserve">Ilan </t>
  </si>
  <si>
    <t>Noy</t>
  </si>
  <si>
    <t>Economic risks from COVID-19 in Pacific Island Countries</t>
  </si>
  <si>
    <t>We measure the overall economic risk that is associated with COVID-19 in Pacific Island Countries (PICs). Based on work developed in Noy et al. (2019) but re-designed to fit the epidemiological details of COVID-19 and the specific circumstances of the Pacific, our approach is to evaluate where the economic risks of COVID-19 are currently concentrated in the different countries, different sectors, and where possible, within countries in the region. We measure the different exposures, vulnerabilities, and resiliences that can be identified in each country. In addition, using a DALY-like index for economic risk presented in UNISDR (2015) and implemented for other risks in the Pacific in Noy (2016b), we also aim to provide a more comprehensive analysis of the risk associated with COVID-19 in the region as measured by lost ‘life years’, a measure that includes both the public health and the estimated economic consequences of COVID-19.</t>
  </si>
  <si>
    <t>Rapid diagnosis and genome sequencing to follow CoV-2019 outbreak</t>
  </si>
  <si>
    <t xml:space="preserve">Jo-Ann </t>
  </si>
  <si>
    <t>An effective point-of-care screening pathway for COVID-19</t>
  </si>
  <si>
    <t>We will develop a test and workflow in partnership with rural Māori communities and primary care providers to screen patient samples for COVID-19 at the point-of-care (e.g. doctors’ clinics, airports). If robust, this is a front-line triage tool. The work focuses on RNA extraction from swabs followed by qPCR and/or direct RNA sequencing to detect viral presence. Our approach uses Oxford Nanopore Sequencing and the PDQeX, a nucleic acid extraction technology; both are compatible with point-of-care settings. Data will be compared to a curated database and will be available for downstream phylogenetics analysis to understand COVID-19 transmission in New Zealand. We will build a bioinformatics pipeline to pass front-line data to colleagues in the Webster Centre, University of Otago. Our findings and innovations will be disseminated broadly. This work can start immediately. Team members developed the PDQeX and demonstrated proof-of-concept for virus detection under extreme environments.</t>
  </si>
  <si>
    <t>Health Research Council - 2020 COVID-19 and Emerging Infectious Diseases Grant</t>
  </si>
  <si>
    <t>Health Research Council - 2020 COVID-19 New Zealand Rapid Response Research</t>
  </si>
  <si>
    <t>COVID-19 Pandemic in Aotearoa NZ: Impact, inequalities &amp; improving our response</t>
  </si>
  <si>
    <t>The goal of this project is to guide an effective and fair pandemic response in Aotearoa New Zealand. Experience from overseas demonstrates the profound impact of the COVID-19 pandemic on populations. The pandemic has potential to worsen health inequalities because people with existing health conditions (common in Māori and Pasifika) are more likely to become severely ill. However, large-scale measures to control the spread of the virus are likely to have the worst impact on those who can least afford it. To avoid these harms, our team of experts will provide ongoing analysis of information from multiple sources about pandemic impact and the lived experience of those with the infection and their whānau. We will rapidly communicate these insights to decision-makers at the Ministry of Health, service providers, communities, other Pacific nations, and the public in the form of practical recommendations to guide current and future pandemic responses.</t>
  </si>
  <si>
    <t>Clinical trial of hydroxychloroquine prophylaxis in frontline healthcare workers</t>
  </si>
  <si>
    <t>Severe acute respiratory syndrome coronavirus 2 (SARS-CoV-2) continues to spread internationally. COVID-19 is placing unprecedented pressure on the global healthcare workforce and many healthcare workers have been infected. In Italy, for example, almost 1 in 10 infections have occurred in healthcare workers. Preventing infections in healthcare workers has been identified as a key strategic objective by the WHO and is vital for health services that are likely to be faced with unprecedented demand. Hydroxychloroquine is active against SARS-CoV-2 in vitro. It has an established role in malaria prophylaxis with weekly dosing and costs 8 cents per tablet. We plan a randomised clinical trial that will evaluate the role of hydroxychloroquine for SARS-CoV-2 prophylaxis in front-line healthcare workers. The primary end point will be laboratory-confirmed SARS-CoV-2. The trial will start if the number of cases of COVID-19 increases in New Zealand from the current levels, and will involve a range of frontline healthcare workers.</t>
  </si>
  <si>
    <t>Beasley</t>
  </si>
  <si>
    <t>Social response to COVID-19 in New Zealand: Obligations and stigmatisation</t>
  </si>
  <si>
    <t>The proposed research will investigate the social response to the presence of COVID-19 in New Zealand. It is two-fold. Firstly, the research will explore the quarantine and isolation practices and experience of individuals and communities at risk to identify the strength and/or vulnerability of NZ when dealing with quarantine and management measures. This phase of the research will provide practical benefits to help establish a robust system to better deal with a possible global infectious disease outbreak in the future. Secondly, the research will focus on disease-related risk perceptions, communication and reactions among identified communities at risk and the NZ general population. This phase of the research will address the social, cultural, political and racial dimensions that shape the NZ public’s attitude towards the outbreak of pandemic diseases, which has significant implications for the success of building cultural solidarity to battle severe infectious diseases.</t>
  </si>
  <si>
    <t>Liangni</t>
  </si>
  <si>
    <t>Liu</t>
  </si>
  <si>
    <t>Dnature Diagnostics &amp; Research</t>
  </si>
  <si>
    <t>Mr</t>
  </si>
  <si>
    <t>John</t>
  </si>
  <si>
    <t>Mackay</t>
  </si>
  <si>
    <t>Diagnostic testing is critical for the containment of COVID-19 and other infectious diseases. Due to the current complexity of the tests and thus capacity limits, testing is typically limited to those meeting certain threshold criteria. In addition, test results may take up to 48 hours to be returned to parts of New Zealand by the time samples reach the lab, the work is completed, and the results returned. Therefore, the danger exists that a disease will spread faster than the testing can help isolate positive cases. This work aims to develop rapid (15-minute) molecular diagnostics that can be performed anywhere without the need for DNA instrumentation. Results will be collected and reported centrally via a smart phone app for further follow-up and confirmation. Such a method will be amenable to any new virus to ensure rapid and consistent diagnostics can be performed anywhere in New Zealand within a short time-frame.</t>
  </si>
  <si>
    <t>Middlemore Clinical Trials</t>
  </si>
  <si>
    <t>Morpeth</t>
  </si>
  <si>
    <t>Australasian COVID-19 Trial (ASCOT)</t>
  </si>
  <si>
    <t>ASCOT is an open label randomised controlled trial of unproven treatments for pandemic coronavirus infection among people unwell enough to need admission to hospital, but not so unwell that they need intensive care. Consenting participants will be randomised to either lopinavir-ritonavir (an anti-viral used to treat HIV), hydroxychloroquine (used in autoimmune diseases), both of these agents in combination, or the current standard of care. The study will be carried out at multiple sites across Australia and New Zealand. We will see whether either or both of these potential treatments will reduce the risk of needing intensive care or risk of death from pandemic coronavirus infection.</t>
  </si>
  <si>
    <t>Anthony</t>
  </si>
  <si>
    <t>Attenuating lung injury during prolonged ventilation for COVID-19</t>
  </si>
  <si>
    <t>The current COVID-19 infection pandemic is requiring prolonged ventilation support in many patients. We have a therapy (repurposed drug) expected to reduce lung injury in these clinical circumstances. This study will provide key initial experimental data for this indication to then support a decision to re-manufacture the drug and use it in a COVID clinical trial.</t>
  </si>
  <si>
    <t>Colin</t>
  </si>
  <si>
    <t>Simpson</t>
  </si>
  <si>
    <t>Predict and Prevent COVID-19: a data driven innovation project</t>
  </si>
  <si>
    <t>The study of how infectious diseases like COVID-19 spread and how well public health interventions and therapies work is suboptimal. The main data come from reports about where people with disease are located, when they first became sick, and how many required hospitalisation. Increasingly, viral genetic samples are collected which can help to estimate how fast the virus is spreading and reveal who infected whom. We aim to create technical solutions that will address the challenges with existing methods. Using cutting-edge techniques including machine-learning and improved phylodynamics, we will develop methods to combine modern sources of detailed data. We will create new approaches to use genomic data to understand the spread of this disease through the population and incorporate new data in near real-time. We will use detailed human movement and location data to independently model the structure of the population.</t>
  </si>
  <si>
    <t>20/1077</t>
  </si>
  <si>
    <t>Partnership</t>
  </si>
  <si>
    <t>20/1018</t>
  </si>
  <si>
    <t xml:space="preserve">Distinguishing COVID-19 from influenza with rapid 15-minute diagnostics </t>
  </si>
  <si>
    <t>20/1015</t>
  </si>
  <si>
    <t>20/985</t>
  </si>
  <si>
    <t>20/1097</t>
  </si>
  <si>
    <t>20/1064</t>
  </si>
  <si>
    <t>20/1030</t>
  </si>
  <si>
    <t>20/1053</t>
  </si>
  <si>
    <t>20/990</t>
  </si>
  <si>
    <t>20/1066</t>
  </si>
  <si>
    <t>20/1041</t>
  </si>
  <si>
    <t>20/1095</t>
  </si>
  <si>
    <t>20/1068</t>
  </si>
  <si>
    <t>Independent Research Organisation</t>
  </si>
  <si>
    <t>C10X1915</t>
  </si>
  <si>
    <t>C10X1917</t>
  </si>
  <si>
    <t>UOAX1941</t>
  </si>
  <si>
    <t>Light disinfection (contact-surface or airborne) of Coronaviruses using UV-C and Blue Light LED, in combination (Proof of concept – Part 1)</t>
  </si>
  <si>
    <t>Light is a well known disinfection agent, but critical to its success is accurately understanding its boundaries for effective use.  The intention of this programme is to quickly assess validated disinfection solutions using novel light combinations, to confirm proof of concept design for industry.  We will work with our research and industry partners to design and evaluate novel light sanitisation technologies for coronaviruses.</t>
  </si>
  <si>
    <t>Crown Research Institute, Research Association/Organisation</t>
  </si>
  <si>
    <t>AgResearch Limited</t>
  </si>
  <si>
    <t>MicroRNA-based diagnosis of COVID-19 in asymptomatic people</t>
  </si>
  <si>
    <t>Current testing methods are not sensitive enough to detect coronavirus shortly after infection, when few virus particles are present in asymptomatic people and poses a risk of spreading COVID-19. Instead, this project aims to detect the body’s immediate response to SARS-CoV-2 by measuring so called microRNA molecules to diagnose COVID-19 in asymptomatic people. Using an established method, we will measure microRNA molecules and discover the pattern that is specific for COVID-19, and then develop a qRT-PCR test to detect this pattern. This work will be performed by a team at AgResearch, in collaboration with the University of Otago and ESR.</t>
  </si>
  <si>
    <t>CIAF-0450 - Improving New Zealand’s epidemic model to inform policy and decision-making for our shared futures</t>
  </si>
  <si>
    <t>A national epidemic model to inform public policy has been developed by Te Punaha Matatini researchers since the start of the pandemic in Aotearoa New Zealand. This model has been used by Cabinet to inform critical decision-making in public health operations. Te Punaha Matatini will continuously improve and expand the model, incorporating further datasets and variables, enabling the provision of scientifically robust advice for decision-making in a New Zealand context, equipping agencies and communities to protect the lives and livelihoods of New Zealanders, including at-risk groups within our communities.</t>
  </si>
  <si>
    <t>CVDB-158</t>
  </si>
  <si>
    <t>CVDB-159</t>
  </si>
  <si>
    <t>CVDB-160</t>
  </si>
  <si>
    <t>CVDB-161</t>
  </si>
  <si>
    <t>CVDB-162</t>
  </si>
  <si>
    <t>CVDB-163</t>
  </si>
  <si>
    <t>CVDB-164</t>
  </si>
  <si>
    <t>Epidemiology including modelling</t>
  </si>
  <si>
    <t>Select state / province...</t>
  </si>
  <si>
    <t>Stroke incidence and outcomes study</t>
  </si>
  <si>
    <t>Department of Marketing, Auckland University of Technology</t>
  </si>
  <si>
    <t>COHSR</t>
  </si>
  <si>
    <t>National Institute for Stroke and Applied Neurosciences (NISAN)</t>
  </si>
  <si>
    <t xml:space="preserve">Auckland University of Technology </t>
  </si>
  <si>
    <t>Department of Marketing</t>
  </si>
  <si>
    <t>Victoria Waikato Auckland uni LSE</t>
  </si>
  <si>
    <t>University of Auckland
University of Otago
Waitemata DHB
Auckland DHB
Counties Manukau DHB
Stroke Foundation</t>
  </si>
  <si>
    <t xml:space="preserve">London School of Economics 
Victoria university 
University of Auckland 
Waikato University </t>
  </si>
  <si>
    <t>Dr.</t>
  </si>
  <si>
    <t xml:space="preserve">Assoc  </t>
  </si>
  <si>
    <t>susanna trnk</t>
  </si>
  <si>
    <t>(210) 413407</t>
  </si>
  <si>
    <t>The bubble metaphor and lessons for other countries on Covid</t>
  </si>
  <si>
    <t>Jungkeun</t>
  </si>
  <si>
    <t>Kim</t>
  </si>
  <si>
    <t>Marilyn Giroux: Co-investigator</t>
  </si>
  <si>
    <t xml:space="preserve">Jungkeun </t>
  </si>
  <si>
    <t>Dr. Jocob C. Lee</t>
  </si>
  <si>
    <t>Andy</t>
  </si>
  <si>
    <t>Ang</t>
  </si>
  <si>
    <t>Valery</t>
  </si>
  <si>
    <t>Feigin</t>
  </si>
  <si>
    <t>Assoc. Prof. Rita Krishnamurthi, AUT
Dr. Susan Mahon, AUT
Professor Suzanne Barker, UoA
Professor Alan Barber, UoA
Dr. Yogini Ratnasabathy, WDHB
Professor Anna Ranta, Otago
Professor Bruce Arroll, UoA</t>
  </si>
  <si>
    <t xml:space="preserve">Sharyn </t>
  </si>
  <si>
    <t xml:space="preserve">Gravid Davis </t>
  </si>
  <si>
    <t>Eleanor Holroyd  
Susananna Trinka
Pounamu Jade Aikman 
Nick Long 
Nelly Martin  
Anje Dekert 
Edmond Fehoko 
Laumua Tunufa'i
Michael Roguski
N.N.Jivraj@lse.ac.uk&amp;gt;
nayantara.s.appleton
Rogena Sterling 
N.Simpson@lse.ac.u</t>
  </si>
  <si>
    <t>jkkim@aut.ac.nz</t>
  </si>
  <si>
    <t>(64) (921) 9999</t>
  </si>
  <si>
    <t>The current research offers a novel and timely view by examining how communication messages in public service advertisements (PSAs) can alter the perception of threat under uncertain situations such as the coronavirus (COVID-19) pandemic. This paper investigates the role of additional relative statistical information on the perception of threat and stockpiling intention. 
Nine total researchers from 6 different countries (e.g., Spain, China, Hong Kong, Korea, UK, and NZ) participated in this research.
This research was conditionally accepted for Journal of Advertising.</t>
  </si>
  <si>
    <t>(64) (9) 921-9999</t>
  </si>
  <si>
    <t>This paper focuses on the relationship between the COVID-19 threat and variety-seeking in retailing setting. 
This research has been accepted:
Kim, Jungkeun (2020), “Impact of the perceived threat of COVID-19 on variety-seeking,” Australasian Marketing Journal, forthcoming. (A in ABDC list)</t>
  </si>
  <si>
    <t>The present research investigates the effect of the perceived threat of the virus on the preference for private dining facilities. Integrating the theories about the psychology of risk with research on preference for private dining, we predict that the prominence of the virus systematically increases preference for private dining. Four studies (N = 812) consistently support our prediction.
This research has been published: 
Kim, Jungkeun &amp; Jacob C. Lee (2020), “Effect of COVID-19 on Preference for Private Dining Facilities in Restaurants,” Journal of Hospitality and Tourism Management, forthcoming. (A in ABDC list</t>
  </si>
  <si>
    <t>hang@aut.ac.nz</t>
  </si>
  <si>
    <t>(21) 1725959</t>
  </si>
  <si>
    <t>arcos@aut.ac.nz</t>
  </si>
  <si>
    <t>(0064) (9) 921 9174</t>
  </si>
  <si>
    <t>Insufficient data exist on population-based trends in morbidity and mortality to determine the success of prevention strategies and improvements in health-care delivery in stroke, especially during pandemics like COVID-19. The project aims to determine trends in incidence, morbidity and mortality in relation to management and risk factors for stroke in the multi-ethnic population of Auckland, New Zealand in a pandemic situation. Standard World Health Organization (WHO) diagnostic criteria was applied to hospital-based new stroke cases. The study also aimed to explore ethnic disparities in risk for stroke during pandemic situation. A large proportion of the burden of stroke is borne outside the hospital sector and thus incident cases must be ascertained and studied in a population-wide context. Due to COVID-19 lockdown, health-care systems of Auckland were tightened and largely utilised for COVID response, leaving fewer resources for both hospital-based as well as community-based stroke care. This may have resulted in the non-presentation of several stroke patients to hospitals. Multiple sources of case-ascertainment for hospitalised and non-hospitalised, fatal and nonfatal need to be included and further analysed for a comprehensive understanding of the neurological pathology of COVID-19 and its effects on the stroke incidence.</t>
  </si>
  <si>
    <t>sharyn.davis@aut.ac.nz</t>
  </si>
  <si>
    <t xml:space="preserve">(61)02172143 </t>
  </si>
  <si>
    <t xml:space="preserve">Jungkeun Kim </t>
  </si>
  <si>
    <t>Andy Ang</t>
  </si>
  <si>
    <t>Mr. Bala Nair</t>
  </si>
  <si>
    <t>nil</t>
  </si>
  <si>
    <t xml:space="preserve">Partial support from Health Research Council, Additional PBRF support from AUT, Support from Brain Research New Zealand </t>
  </si>
  <si>
    <t>Experimental development</t>
  </si>
  <si>
    <t>1: 220000
2: 320000
3: 350000
4: 380000
5: 400000</t>
  </si>
  <si>
    <t xml:space="preserve">1: 150502
2: 150503
3: 150401
4: 170113
5: </t>
  </si>
  <si>
    <t>1: 150502
2: 150503
3: 150603
4: 150606
5: 150401</t>
  </si>
  <si>
    <t>1: 110903 Central Nervous System
2: 110904 Neurology and Neuromuscular Diseases
3: 111706 Epidemiology
4: 170205 Neurocognitive Patterns and Neural Networks
5: 111714 Mental Health</t>
  </si>
  <si>
    <t xml:space="preserve">1: http://www.lse.ac.uk/News/Latest-news-from-LSE/2020/e-May-20/Social-'bubbles'-provide-important-care-and-support-needs-Lessons-from-New-Zealand
2: 
3: 
4: 
5: </t>
  </si>
  <si>
    <t xml:space="preserve">1: https://doi.org/10.1016/j.ausmj.2020.07.001
2: https://www.sciencedirect.com/science/article/pii/S1441358220300653
3: 
4: 
5: </t>
  </si>
  <si>
    <t>Title</t>
  </si>
  <si>
    <t>UOAX1939</t>
  </si>
  <si>
    <t>Personal protective equipment (PPE) disinfection and potential reuse in the COVID-19 pandemic and beyond.</t>
  </si>
  <si>
    <t>The global availability of personal protective equipment (PPE) in the current pandemic has been challenged due to high demand, with supply chains compromised. Some district health boards in New Zealand chose to save used PPE in case it is required in the future. This proposal will determine whether reusable PPE can provide appropriate disinfection for SARS-CoV-2, and will prioritise frontline voice alongside proof of concept, determining under what circumstances reusing PPE is acceptable. Based on proof of concept, a pilot reusable testing site will be created in Taranaki, with the intention of national rollout of methods, if successful. This would enhance supplies of PPE close to the frontline, reducing the effect of upstream disruption to the supply chain, and help protect both health professionals, patients and the wider community from cross contamination during this pandemic.</t>
  </si>
  <si>
    <t>CVDB-165</t>
  </si>
  <si>
    <t>Health Services Research Centre</t>
  </si>
  <si>
    <t>Fiona</t>
  </si>
  <si>
    <t>Imlach</t>
  </si>
  <si>
    <t>fiona.imlach@vuw.ac.nz</t>
  </si>
  <si>
    <t>Online survey and in-depth interviews about patients' experiences of primary health care during lockdown, particularly impacts of lockdown on accessing health care, telehealth experiences and preferences and general impact of lockdown on health and well-being. &gt;1000 survey responses collected and 38 in-depth interviews completed.</t>
  </si>
  <si>
    <t>Health Research Council Programme Grant</t>
  </si>
  <si>
    <t>1: 111717</t>
  </si>
  <si>
    <t>C10X2001</t>
  </si>
  <si>
    <t>Sub-2 minute sample-to-result screening diagnostic method for Covid-19</t>
  </si>
  <si>
    <t>Testing for SARS-CoV-2, the virus that causes COVID-19 can deliver a result in 24-48 hours from testing. We are proposing a novel way of on-site detection of COVID-19 using saliva and mucus samples using mass spectrometry, a type of instrument that measures hundreds of molecules in a sample. Using mass spectrometry we will be able to get a result for a COVID-19 test less than 2 minutes from a person producing the sample. This will enable rapid response in the case of a positive test, and easy monitoring of at-risk people such as essential workers. This work will be done through a partnership between the Crown Research Institutes, AgResearch and ESR.</t>
  </si>
  <si>
    <t>C03X1904</t>
  </si>
  <si>
    <t>CIAF-1120: A simple and rapid field-deployable molecular diagnostic for COVID-19</t>
  </si>
  <si>
    <t>An essential element of New Zealand’s elimination strategy for the COVID-19 pandemic is rapid detection of new cases across the whole of New Zealand. COVID-19 diagnosis takes 24-72 h in some places due to distance and resource constraints. A long, nervous wait for patients and clinicians or travellers. A joint CRI (ESR/PFR) team will produce a new near-patient diagnostic test that delivers results in less than an hour and is safely and reliably deployable in primary healthcare organisations, the border, regional hospitals and small community laboratories. This new test will be widely available within six months.</t>
  </si>
  <si>
    <t>Crown Research Institute</t>
  </si>
  <si>
    <t>Institute of Environmental Science and Research Limited</t>
  </si>
  <si>
    <t>CVDB-166</t>
  </si>
  <si>
    <t>CVDB-167</t>
  </si>
  <si>
    <t>CVDB-168</t>
  </si>
  <si>
    <t xml:space="preserve">Economic Impact of Covid-19 on New Zealand and the Pacific using a global economic model </t>
  </si>
  <si>
    <t>IG02 International-Non-for-profit organisation</t>
  </si>
  <si>
    <t xml:space="preserve">Infinite Sum Modelling Inc. </t>
  </si>
  <si>
    <t>Auckland University of Technology (AUT)</t>
  </si>
  <si>
    <t>Auckland University of Technology (AUT)
Infinite Sum modelling, Inc</t>
  </si>
  <si>
    <t>Badri Narayanan</t>
  </si>
  <si>
    <t>Gopalakrishnan</t>
  </si>
  <si>
    <t>Dr Rahul Sen
Dr Sadhana Srivastava
Ms Somya Mathur</t>
  </si>
  <si>
    <t>Dr Rahhul Sen</t>
  </si>
  <si>
    <t>rahul.sen@aut.ac.nz</t>
  </si>
  <si>
    <t>(64) (09) 210670619</t>
  </si>
  <si>
    <t>While there have been a number of impact assessment studies around the economic effect of the ongoing Covid-19 global pandemic on New Zealand and Australia, as well as in the Asia-Pacific, a comparative study of New Zealand and the Pacific economies in this regard has not been forthcoming. We fill this important gap in the literature by undertaking an updated economic impact assessment modelling utilizing the GTAP-10 global economic database. We update upon the economic modelling in ADB (2020) and devise two policy scenario of short and long containment of the pandemic for New Zealand as well as Pacific Island economies, using a baseline data for 2017 updated to 2020. Each containment scenario incorporates three key external shocks of i) rising trade costs affecting exports and imports of goods and services, ii) negative supply shocks affecting productivity, and hence consumption and investment; and iii) macroeconomic stimulus packages through government support.</t>
  </si>
  <si>
    <t xml:space="preserve">1: 380110
2: 380199
3: 
4: 
5: </t>
  </si>
  <si>
    <t>Lena Waizenegger</t>
  </si>
  <si>
    <t>University of East Anglia
University of Greenwich September
Phone Free Day</t>
  </si>
  <si>
    <t>Lena</t>
  </si>
  <si>
    <t>Waizenegger</t>
  </si>
  <si>
    <t>Dr Brad McKenna
Dr Wenjie Cai
Taino Bendz</t>
  </si>
  <si>
    <t>lena.waizenegger@aut.ac.nz</t>
  </si>
  <si>
    <t>(+64) (20) 40965622</t>
  </si>
  <si>
    <t xml:space="preserve">The research team consisting of Lena Waizenegger, Brad McKenna, Wenjie Cai and Taino Bendz explored the use of digital technologies and the effects on team collaboration patterns during the enforced working from home period due to COVID-19.
We interviewed 29 knowledge workers from different countries around the world with different professional backgrounds. 
We found paradoxical effects with regards to a) communication and knowledge sharing, b) meeting approaches, and c) socialising and networking. 
Some of our key insights are:
- better inclusion of pre-Covid19 remote workers
- difficulties of sharing knowledge particularly for junior employees
- role conflict for people with caretaker responsibilities
- increase team bonding
- increase transparency in terms of team communication </t>
  </si>
  <si>
    <t>Prof</t>
  </si>
  <si>
    <t>Nhut (Nick)</t>
  </si>
  <si>
    <t>Nguyen</t>
  </si>
  <si>
    <t>Dr Aaron Gilbert
Dr Ivan Indriawan
Dr Adrian Fernandez</t>
  </si>
  <si>
    <t>nhut.nguyen@aut.ac.nz</t>
  </si>
  <si>
    <t>(+64) (9) 9219999</t>
  </si>
  <si>
    <t>National culture has been shown to impact the way investors, firm managers, and markets in their entirety respond to different situations and events. The psychology literature however notes that in terms of crisis old behaviours and norms can get replace by new norms as groups adjust to the new situation. To date, no one has looked at the impact of culture on market responses to disasters. This paper is the first to address the effect of national culture on stock market responses to a global health disaster. We find larger declines and greater volatilities for stock markets in countries with higher uncertainty avoidance, lower individualism, and greater experience with disease-causing pathogens during the first three weeks after the confirmation of the first COVID-19 case within a country. We also find investor fear intensifies the stock market response while government effectiveness helps reduce the negative impact of the coronavirus. The salience of COVID-19 deaths or experience with the 2003 SARS increases the negative market response and the volatility of the stock market during the three-week event window</t>
  </si>
  <si>
    <t xml:space="preserve">1: 350202
</t>
  </si>
  <si>
    <t>University of Otago
University of Auckland</t>
  </si>
  <si>
    <t xml:space="preserve">London School of Economics / Auckland University of Technology  </t>
  </si>
  <si>
    <t>This report presents initial research findings on the ‘social bubbles’ policy that the New Zealand government adopted as part of its strategy for curbing the spread of the novel coronavirus SARS-CoV-2. The concept of ‘the bubble’ proved effective at conveying the necessity of exclusive containment, while foregrounding the importance of mutual care and support that might stretch beyond a single household or home. It allowed New Zealanders who were isolated, vulnerable, or struggling to receive the care and support they needed. This success partly resulted from the strong emphasis placed on ‘being kind’ within the New Zealand government’s public narrative of the lockdown. Bubbles were expanded when it would keep people ‘safe and well’. There was high compliance with the mandate to keep bubbles exclusive, and the concept of exclusivity within an expanded bubble was generally – if not always – well understood. Adaptation to ‘the bubble’ as a new social form was not always straightforward, however, and bubble relationships could be strained by divergent risk perceptions, or differing interpretations of ambiguous guidelines. Moreover, some groups systematically found it harder to enjoy the full benefits of living in a bubble: people living in flatshare arrangements, co-parents living apart, recently arrived migrants and people who were active in the workplace. Once infection rates are sufficiently low and appropriate contact tracing infrastructures are in place, a social bubbles policy could be very effective in other countries, especially if concrete steps are taken to pre-empt some of the difficulties and inequalities that were evident in New Zealand.</t>
  </si>
  <si>
    <t>CVDB-169</t>
  </si>
  <si>
    <t>Xerra Earth Observation Institute</t>
  </si>
  <si>
    <t>Dave</t>
  </si>
  <si>
    <t>Kelbe</t>
  </si>
  <si>
    <t>Joseph Corbett
Dr Andrew Middleditch
Dr Robert Schafer 
Dr Duncan Steel</t>
  </si>
  <si>
    <t>Heather Deacon</t>
  </si>
  <si>
    <t>heather.deacon@xerra.nz</t>
  </si>
  <si>
    <t>(64) (21) 502316</t>
  </si>
  <si>
    <t xml:space="preserve">The border is the primary risk for new COVID-19 cases in New Zealand and the Pacific Islands, yet current maritime border security measures are not sufficient to prevent an undetected case from entering our shores. 
Xerra has developed a cross-agency platform that ingests and analyses satellite data and maritime intelligence from across the globe. This work will accelerate the delivery of maritime border security features, capable of detecting non-reporting small vessels and alerting authorities to anomalies in self-reported vessel travel histories. Combined with global health data, this will reduce the risk of undetected COVID-19 transmission via maritime borders. </t>
  </si>
  <si>
    <t>MBIE COVID-19 Innovation Acceleration Fund</t>
  </si>
  <si>
    <t>1: 420205
2: 460106
3: 460507
4: 460902
5: 460501</t>
  </si>
  <si>
    <t>Auckland Medical Research Foundation</t>
  </si>
  <si>
    <t>Auckland University of Technology 
Auckland Medical Research Foundation</t>
  </si>
  <si>
    <t>C03X1903</t>
  </si>
  <si>
    <t>CDHBN2001</t>
  </si>
  <si>
    <t>CSSTE1903</t>
  </si>
  <si>
    <t>TLADD2001</t>
  </si>
  <si>
    <t>UOAX1944</t>
  </si>
  <si>
    <t>UOAX1945</t>
  </si>
  <si>
    <t>UOCX2004</t>
  </si>
  <si>
    <t>ZTECD1901</t>
  </si>
  <si>
    <t>CIAF-0840 - SARS-CoV-2 in wastewater: Risks to public health and opportunities for the surveillance of COVID-19.</t>
  </si>
  <si>
    <t>Improving the clinical management of COVID-19 with an enhanced SARS-CoV2 testing pathway</t>
  </si>
  <si>
    <t>A maritime tracking and risk analysis platform to enhance border security against COVID-19</t>
  </si>
  <si>
    <t>TLR3 - Covid-19 Psychosocial and Mental Wellbeing Support Tools</t>
  </si>
  <si>
    <t>Supporting youth mental health with a dynamic chatbot – addressing evolving needs</t>
  </si>
  <si>
    <t>Current and future primary care country-level pandemic preparedness and response in NZ</t>
  </si>
  <si>
    <t>Infection risk model of airborne transmission to facilitate decisions about PPE, ventilation and isolation in shared indoor spaces</t>
  </si>
  <si>
    <t>Nasal Swab to secure DNA/RNA samples for detection of mucus/saliva based illnesses.</t>
  </si>
  <si>
    <t>SARS-CoV-2 is frequently found in the faeces of infected individuals, and overseas research groups have detected the virus in wastewater. This project will:    &lt;l&gt;establish standardised, robust methodology for sampling wastewater  &lt;l&gt;implement molecular tools (RT-PCR assays and metagenomics) to identify SARS-CoV-2 in wastewater samples  &lt;l&gt;implement a surveillance programme for detecting SARS-CoV-2 in both large and small communities  &lt;l&gt;evaluate the infectivity and persistence of SARS-CoV-2 in sewage and the effectiveness of wastewater treatment processes.   _x000D_
This team includes ESR, University of Otago, University of Auckland, Cawthron and international partners working synergistically with the water and waste industry.</t>
  </si>
  <si>
    <t>This project will develop a new test that will determine whether a patient with COVID-19 is infectious or non-infectious.  This special molecular virology test detects whether the virus causing COVID-19 (SARS-CoV-2) is alive or dead in the patient and can therefore provide critical information about whether the patient is likely to be infectious or non-infectious.  The clinical management of non-infectious COVID-19 patients can be adjusted and these individuals may be able to return to work sooner or leave quarantine earlier.  This new test is being developed by scientists and clinical microbiologists from Canterbury Health Laboratories. </t>
  </si>
  <si>
    <t>The border is the primary risk for new COVID-19 cases in New Zealand and the Pacific Islands, yet current maritime border security measures are not sufficient to prevent an undetected case from entering our shores.   _x000D_
Xerra has developed a cross-agency platform that ingests and analyses satellite data and maritime intelligence from across the globe. Funding will be used to accelerate the delivery of maritime border security features, capable of detecting non-reporting small vessels and alerting authorities to anomalies in self-reported vessel travel histories. Combined with global health data, this will reduce the risk of undetected COVID-19 transmission via maritime borders. </t>
  </si>
  <si>
    <t>Thinkladders' mission is to help people strengthen their mental wellbeing. Over the next 12-18 months, we will continue to address the social and psychological impacts of COVID-19 starting with helping those who find themselves unemployed as a result of this pandemic. Many people who find themselves unemployed or needing to re-train will face varying degrees of mental distress. Our team employs a variety of research and analytical techniques to discover specific support needs of this group and then provide customised mental wellness support tools via our mobile app to meet these needs.</t>
  </si>
  <si>
    <t>Aroha is a chatbot designed to address psychosocial and mental health challenges young people face as a result of COVID19 and the associated economic downturn. Aroha delivers accessible evidence-based intervention using cognitive behavioural therapy and positive psychology approaches. The University of Auckland team includes computer science, youth mental health and Maori health expertise, working in partnership with young people. This proposal is for a three-stage 18-month workplan to deliver progressive enhancements to Aroha for domestic and international use, extending richness of content and responsiveness of dialog to address lasting pandemic impacts as identified through ongoing youth focus groups and feedback.</t>
  </si>
  <si>
    <t>Starting in June 2020, led by general practice professor, Felicity Goodyear-Smith, this project looks at how NZ preparedness and response at both national and general practice levels to COVID-19 pandemic. It will fortnightly monitor general practice challenges and innovations including e-consulting, financial and staffing considerations, coordination with public health, and providing primary care for people with non-COVID-19 conditions. The Ministry of Health, RNZCGP, GPNZ, NZNO and PMAANZ have agreed to implement changes in response to this study recommendations, therefore findings will be of immediate value. Fortnightly reports will rapidly inform policymakers where action is needed, particularly should there be COVID-19 flare-ups.</t>
  </si>
  <si>
    <t>Imported cases of COVID-19 and new strains pose a risk to the public, especially in healthcare and aged care environments.  Physical distance and masks can control transmission of larger virus-containing droplets, but the risk of smaller aerosol particles cannot yet be predicted.  These can stay in the air for hours and be breathed deeply into lungs. We will measure these aerosols and use computer models to predict risk and inform better decisions about personal protective equipment, ventilation, and physical distancing. We will share our findings with the healthcare and aged care sector, stadium operators and other managers of public spaces.  _x000D_
 </t>
  </si>
  <si>
    <t>Zoomtech is a Dunedin company formed by Richard Cathro in 2003. It has provided bespoke medical equipment in USA, Australia and New Zealand. The company is looking to provide a commerically viable  flocked swab for diagnostic testing of saliva/mucus based illnesses such as COVID-19. A New Zealand provider gives New Zealanders some assurety that we will have product within our country, within specification and accessible immediately should the need arise. Initial tests have proved that this swab will identify these types of illnesses efficiently. Commercial production would be possible within four/five months with financial assistance from the COVID grants scheme.</t>
  </si>
  <si>
    <t>Canterbury District Health Board - Canterbury Health Laboratories Division</t>
  </si>
  <si>
    <t>Xerra Earth Observation Institute Limited</t>
  </si>
  <si>
    <t>Think Ladder Limited</t>
  </si>
  <si>
    <t>Zoom Tech Limited</t>
  </si>
  <si>
    <t>CVDB-170</t>
  </si>
  <si>
    <t>CVDB-171</t>
  </si>
  <si>
    <t>CVDB-172</t>
  </si>
  <si>
    <t>CVDB-173</t>
  </si>
  <si>
    <t>CVDB-174</t>
  </si>
  <si>
    <t>Koru Lifescience Limited</t>
  </si>
  <si>
    <t>Akhil</t>
  </si>
  <si>
    <t>Jain</t>
  </si>
  <si>
    <t>Mr Akhil Jain</t>
  </si>
  <si>
    <t>akhil@korulifescience.com</t>
  </si>
  <si>
    <t>(64) () 278825555</t>
  </si>
  <si>
    <t>University of Leeds
Australian National University</t>
  </si>
  <si>
    <t>Zack</t>
  </si>
  <si>
    <t>Dorner</t>
  </si>
  <si>
    <t>Associate Professor Steven Tucker
Professor Stephane Hess
Professor Emily Lancsar</t>
  </si>
  <si>
    <t>zack.dorner@waikato.ac.nz</t>
  </si>
  <si>
    <t>(+64) (7) 838 4466, ext 6222</t>
  </si>
  <si>
    <t>Preferences of the NZ population for taking a vaccine. Research questions include how the attributes of the vaccine could affect uptake, how these change over time, and how NZ compares to international preferences.</t>
  </si>
  <si>
    <t>1: 140208
2: 140304
3: 
4: 
5:</t>
  </si>
  <si>
    <t>KIm</t>
  </si>
  <si>
    <t>Wong, Antony King Fung, 
Seongseop (Sam) Kim, Heesu</t>
  </si>
  <si>
    <t>Marilyn Giroux, 
Jae-Eun Kim, 
Yung Kyun Choi, 
Hecto</t>
  </si>
  <si>
    <t>Kim, Seongseop (Sam), 
Frank Badu-Baiden, 
Marilyn G</t>
  </si>
  <si>
    <t>(+64) (9) 921-9999</t>
  </si>
  <si>
    <t>Hotel employee stressors after the pandemic outbreak consist of the three-dimensional structure. 
Traditional hotel-work stressors differ from the hypothesis that positively affect job satisfaction and organizational commitment.
Hotel employees’ pre-pandemic perceptions of occupational stressors and their consequences differ from their perceptions after the pandemic had broken out.
This paper has been accepted for International Journal of Hospitality Management</t>
  </si>
  <si>
    <t>Four experiments demonstrate that consumers have a more positive attitude toward robot-staffed (vs. human-staffed) hotels when COVID-19 is salient, due to the safety and social distancing concerns created by this health situation. 
This paper also establish the moderating role of perceived threat in consumers’ choices in times of severe crisis. 
This paper has been accepted for International Journal of Hospitality Management</t>
  </si>
  <si>
    <t>The information presented and the design of health campaigns significantly influence perceived threats and irrational behaviors such as stockpiling intentions. 
Childhood socioeconomic status of individuals has an impact on the effectiveness of these advertising strategies. 
The results lead to definite practical implications for organizations and policy makers for increasing the effectiveness of their campaigns.</t>
  </si>
  <si>
    <t>1: 150502
2: 150503
3: 
4: 
5:</t>
  </si>
  <si>
    <t>Title: How the COVID-19 pandemic affected hotel employee stress: employee perceptions of occupational stressors and their consequences, DOI/URL:</t>
  </si>
  <si>
    <t>Title: Preference for robot service or human service in hotels? Impacts of the COVID-19 pandemic, DOI/URL: doi.org/10.1016/j.ijhm.2020.102795</t>
  </si>
  <si>
    <t>Title: The Moderating Role of Childhood Socio-Economic Status on the Impact of the Nudging Effect on the Perceived Threat of Coronavirus and Stockpiling Intention, DOI/URL: doi.org/10.1016/j.jretconser.2020.102362</t>
  </si>
  <si>
    <t>CVDB-175</t>
  </si>
  <si>
    <t>CVDB-176</t>
  </si>
  <si>
    <t>CVDB-177</t>
  </si>
  <si>
    <t>The University of Waikato</t>
  </si>
  <si>
    <t>Centre of Methods and Policy Application in the Social Sciences (COMPASS)</t>
  </si>
  <si>
    <t>Te Huataki Waiora School of Health</t>
  </si>
  <si>
    <t>International Social Survey Programme (ISSP)</t>
  </si>
  <si>
    <t>Toi Ohomai Institute of Technology</t>
  </si>
  <si>
    <t>Komathi</t>
  </si>
  <si>
    <t>Kolandai-Matchett</t>
  </si>
  <si>
    <t>Wilson</t>
  </si>
  <si>
    <t>Assoc. Prof. Barry Milne
Mr. Martin von Randow</t>
  </si>
  <si>
    <t>Associate Professor Barry Milne
Mr. Martin von Randow
Mr. Roy Lay-Yee</t>
  </si>
  <si>
    <t>Dr Nicholas Gill
Dr Ben Johnston
Dr Matthew Driller</t>
  </si>
  <si>
    <t>komathi.kolandai-matchett@auckland.ac.nz</t>
  </si>
  <si>
    <t>healthfocusnz@gmail.com</t>
  </si>
  <si>
    <t>Mr Daniel Wilson</t>
  </si>
  <si>
    <t>(0064) (09) 9235552</t>
  </si>
  <si>
    <t>(27) 9241138</t>
  </si>
  <si>
    <t>We added a section on COVID-19 environmental implications to the International Social Survey Program (ISSP) 2020/21 environmental module* questionnaire. Among others, our study considers if COVID-19 lockdowns in New Zealand affected peoples’ perception of nature and nature-connectedness. Questions also aim to gauge if New Zealanders' perceptions reflect emerging thoughts on human-nature relationships and a more sustainable post-COVID society. Data collection is expected to commence in mid-January 2021. Participants will be recruited via postal survey invitations sent directly to a randomly selected sample of the New Zealand population. We aim to achieve a sample of 1,200 and we will approach approximately 5,400 potential respondents to obtain this.
* NOTE:  The ISSP examines different topics each year that are repeated at regular intervals. The environmental module was previously implemented in the years 1993, 2000, and 2010.  While some information gathered is specific to the New Zealand context, the majority are standardised questions that are also used by other ISSP participating countries (presently 42 countries).</t>
  </si>
  <si>
    <t>We added a section on COVID-19 environmental implications to the International Social Survey Program (ISSP) 2020/21 environmental module* questionnaire. Our study considers if COVID-19 lockdowns in New Zealand affected peoples’ perception of human-nature relationships and nature-connectedness.  The study also aims to gauge if New Zealanders' perceptions reflect emerging evidence on the negative and positive environmental impacts of the pandemic and recommendations for a more sustainable post-COVID society. Data collection is expected to commence in mid-January 2021. Participants will be recruited via postal survey invitations sent directly to a randomly selected sample of the New Zealand population. We aim to achieve a sample of 1,200 and we will approach approximately 5,400 potential respondents to obtain this.
* NOTE:  The ISSP examines different topics each year that are repeated at regular intervals. The environmental module was previously implemented in the years 1993, 2000, and 2010.  While some information gathered is specific to the New Zealand context, the majority are standardised questions that are also used by other ISSP participating countries (presently 42 countries).</t>
  </si>
  <si>
    <t>Purpose
The aim of this study was to evaluate the efficacy of a 17-week, 3-component lifestyle intervention for enhancing health behaviors during the coronavirus disease-2019 (COVID-19) pandemic.
Methods
A parallel-group (intervention and control) study was conducted amongst 79 airline pilots over a 17-week period during the COVID-19 pandemic. The intervention group (n = 38) received a personalized sleep, dietary, and physical activity (PA) program. The control group (n = 41) received no intervention. Outcome measures for sleep, fruit and vegetable intake, PA, and subjective health were measured though an online survey before and after the 17-week period. The changes in outcome measures were used to determine the efficacy of the intervention.
Results
Significant main effects for Time × Group were found for International Physical Activity Questionnaire-Walk (p = 0.02) and for all other outcome measures (p &lt; 0.01). The intervention group significantly improved in sleep duration (p &lt; 0.01; d = 1.02), Pittsburgh Sleep Quality Index score (p &lt; 0.01; d = –1.01), moderate-to-vigorous PA (p &lt; 0.01; d = 1.32), fruit and vegetable intake (p &lt; 0.01; d = 3.11), Short-Form-12v2 physical score (p &lt; 0.01; d = 1.84), and Short-Form-12v2 mental score (p &lt; 0.01; d = 2.69). The control group showed significant negative change for sleep duration (p &lt; 0.01; d = –0.47), Pittsburgh Sleep Quality Index score (p &lt; 0.01; d = 0.28), and Short-Form-12v2 mental score (p &lt; 0.01; d = –0.64).
Conclusion
Results provide preliminary evidence that a 3-component healthy sleep, eating and PA intervention elicit improvements in health behaviors and perceived subjective health in pilots and may improve quality of life during an unprecedented global pandemic.</t>
  </si>
  <si>
    <t>Performance-Based Research Fund</t>
  </si>
  <si>
    <t>Performance-ased Research Fund</t>
  </si>
  <si>
    <t>1: 441002
2: 
3: 
4: 
5:</t>
  </si>
  <si>
    <t>1: 42
2: 52
3: 
4: 
5:</t>
  </si>
  <si>
    <t>Considering the zoonotic origin of the disease and its environmental implications (both negative and positive), we believe public environmental perceptions will be important for informing COVID-19 recovery policies.  We recommend longer-term research into public experiences and perceptions in this regard.</t>
  </si>
  <si>
    <t>CVDB-178</t>
  </si>
  <si>
    <t>Consumer Lifestyles Research Group</t>
  </si>
  <si>
    <t>Leah</t>
  </si>
  <si>
    <t>Watkins</t>
  </si>
  <si>
    <t>Professor Robert Aitken 
Professor Maree Thyne
Associate Professor Kirsten Robertson
Dr John Williams</t>
  </si>
  <si>
    <t>leah.watkins@otago.ac.nz</t>
  </si>
  <si>
    <t>(0064) (03) 4798168</t>
  </si>
  <si>
    <t>Nationwide survey of changes to consumer attitudes, behaviour and spending post Covid</t>
  </si>
  <si>
    <t>University of Otago Research Grant</t>
  </si>
  <si>
    <t>Associate Professor Leah Watkins</t>
  </si>
  <si>
    <t>CVDB-179</t>
  </si>
  <si>
    <t>School of Population Health, Epidemiology and Biostatistics</t>
  </si>
  <si>
    <t>Sally</t>
  </si>
  <si>
    <t>Sarah Gerritsen 
Fiona Fiona 
Karen Lin
Florentine Martino
Kathryn Backholer
Angela Culpin</t>
  </si>
  <si>
    <t>Heart Foundation of New Zealand</t>
  </si>
  <si>
    <t>Any other output details</t>
  </si>
  <si>
    <t>What is the current status of your research activity?</t>
  </si>
  <si>
    <t>1: https://www.landcareresearch.co.nz/__data/assets/pdf_file/0015/216114/Policy-brief-25-Covid_flood-risk.pdf
2: https://register.gotowebinar.com/recording/viewRecording/2079892676555889679/7963697155818724353/suze.keith@gw.govt.nz?registrantKey=6106990352747464463&amp;amp;type=ATTENDEEEMAILRECORDINGLINK</t>
  </si>
  <si>
    <t>1. Sarah Gerritsen, Victoria Egli, Rajshri Roy, Jill Haszard, Charlotte De Backer, Lauranna Teunissen, Isabelle Cuykx, Paulien Decorte, Sara Pabian Pabian, Kathleen Van Royen &amp; Lisa Te Morenga (Ngapuhi, Ngāti Whātua, Te Uri o Hua, Te Rarawa) (2021) Seven weeks of home-cooked meals: changes to New Zealanders’ grocery shopping, cooking and eating during the COVID-19 lockdown, Journal of the Royal Society of New Zealand, 51:sup1, S4-S22, DOI: 10.1080/03036758.2020.1841010
Abstract: The first COVID-19 pandemic lockdown in Aotearoa New Zealand resulted in disruptions to everyday life, including changes in grocery shopping, cooking and eating. This study aimed to capture changes in behaviours and perceptions of grocery shopping and food preparation during the lockdown, and the extent to which dietary patterns changed during this period. Data were collected in an online survey of 3028 adults (89% women, mean age = 44 years, range 18–87 years, the median time in lockdown = 40 days), during Aotearoa New Zealand's lockdown Alert levels 4 (33.4%) and Level 3 (66.6%). Respondents had decreased enjoyment of grocery shopping and increased home cooking and baking from scratch. There was an overall shift toward an unhealthy dietary pattern, with some respondents reporting increased consumption of sweet snacks (41%), salty snacks (33%), alcohol (33%), and sugary drinks (20%) during the lockdown. Age moderated the effect of lockdown for nearly every measure, with adults aged under 50 years the most likely to report adverse changes to their eating behaviours and diet. Future pandemic responses by government and employers should include public health nutrition policies and mitigate the stress for younger adults and those caring for children at home.</t>
  </si>
  <si>
    <t>Gerritsen Sarah, Sing Fiona, Lin Karen, Martino Florentine, Backholer Kathryn, Culpin Angela (2021) The Timing, Nature and Extent of Social Media Marketing by Unhealthy Food and Drinks Brands During the COVID-19 Pandemic in New Zealand, Frontiers in Nutrition 8:65, DOI: 10.3389/fnut.2021.645349    
ABSTRACT Background: Concerns have been raised that health and societal causes surrounding the COVID-19 pandemic were misappropriated by companies to promote their unhealthy products to vulnerable populations during a time of increased stress and hardship (i.e., COVID-washing). Social media is a common medium for unhealthy foods and beverage marketing due to lack of regulation and low levels of monitoring. Purpose: This study aimed to investigate the timing, nature and extent of COVID-washing on public social media accounts by New Zealand's major food and drink brands in the initial stage of the pandemic after the first case was detected in New Zealand and when stay-at-home lockdown restrictions (Level 4 and 3 Alert levels) were in place. Methods: A content analysis of social media posts from February to May 2020 by the twenty largest confectionery, snacks, non-alcoholic beverages, and quick-service restaurant (fast-food) brands was undertaken. COVID-19 related posts were identified and classified to investigate the timing, themes and engagement with social media marketing campaigns, flagging those that may breach New Zealand's Advertising Standards. Results: 14 of 20 unhealthy food and drink brands referenced COVID-19 in posts during the 4-month period, peaking during nationwide lockdown restrictions. Over a quarter of all posts by the 14 brands (n = 372, 27.2%) were COVID-19 themed. Fast-food brands were most likely to use COVID-19 themed posts (n = 251/550 posts, 46%). Fast-food brands also had the highest number of posts overall during the pandemic and the highest engagement. The most commonly-used theme, present in 36% of all social media posts referring to COVID-19, was to draw on feelings of community support during this challenging time. Suggesting brand-related isolation activities was also common (23%), and the message that “consumption helps with coping” (22%). Six posts were found to potentially breach one of New Zealand's advertising standards codes by promoting excessive consumption or targeting children. Conclusion: COVID-washing was used by unhealthy food and drinks brands to increase brand loyalty and encourage consumption. The current Advertising Standards system is ineffective and must be replaced with a government-led approach to effectively regulate social media advertising to protect all New Zealanders, particularly in times of crisis.</t>
  </si>
  <si>
    <t>AUTX1907</t>
  </si>
  <si>
    <t>Tailoring and deploying a web-based safety decision tool for women experiencing domestic violence during COVID-19</t>
  </si>
  <si>
    <t>Violence against women has been identified as the growing ‘shadow pandemic’ to COVID-19. Amid reports of escalating domestic violence (DV) is a call for service innovations. In this project we will tailor and deploy an evidence-based interactive, web-based safety-decision aid for the New Zealand COVID-19 context.  With women experiencing abuse and representatives from community and government organisations we will (a) ensure the tool is contextually and culturally fit for purpose; (b) include safety strategies across pandemic alert levels, (c) include a te reo Maori version, and (d) monitor usage and impact of the disseminated tool.</t>
  </si>
  <si>
    <t>DIGS2002</t>
  </si>
  <si>
    <t>Mass-Production of Point-of-Care Diagnostics for COVID-19 and Blood Based Biomarkers (Phase 3)</t>
  </si>
  <si>
    <t>Proposal: The objective of the proposal is to mass-produce DSL “in-field” sensors that have been tailored to detect both COVID-19 directly and antibodies in the blood associated with the virus. This will provide frontline healthcare workers and border control at the point of sample collection with the necessary tools for rapid decision making and contact tracing.  _x000D_
Why: The current gold standard method of testing for the virus itself relies on PCR which is a highly sensitive lab based diagnostic, but with disadvantages including: its being laboratory based, the possibility of the sampling method not capturing the virus, the length of time to attain a result and the cost. This project will produce in-field sensors to determine if an individual is infected with COVID-19 or has been exposed or vaccinated previously, without the requirement of a lab or the delay from needing to send the sample away for analysis.  _x000D_
When: Phase 3 of the project will take up to 6 months from commencement.  _x000D_
By whom: The work will be carried out by Digital Sensing Limited, a registered Charitable Company located in Auckland with an extensive background in diagnostics. The assembled team of scientists and engineers include all the skill sets necessary for the fabrication of the sensor and mass-production.</t>
  </si>
  <si>
    <t>SERA1901</t>
  </si>
  <si>
    <t>Therapeutic antibodies against SAR-CoV-2 for the treatment of Covid-19</t>
  </si>
  <si>
    <t>South Pacific Sera Limited</t>
  </si>
  <si>
    <t>Without a vaccine or an effective treatment, New Zealand remains vulnerable to COVID-19.  This proposal will develop antibody technologies which can be given to individuals to reduce the risk of virus infection or provide treatment to lessen the impact of disease.  Working in parallel with New Zealand’s leading capability in viruses, immunology, vaccines, drug development and clinicians we will combine our unique biological capability with international experience to tailor a solution which is specific and effective to the SARS-CoV-2 virus to keep us safe at the border, protect our front line staff and vulnerable, and provide an effective treatment.</t>
  </si>
  <si>
    <t>Completed</t>
  </si>
  <si>
    <t>CARRS-Q - Centre for Accident Research and Road Sa</t>
  </si>
  <si>
    <t>Francene Thomas, WSP
Dr Ioni Lewis, CARRS-Q
Sonali Nandavar, CARRS-Q</t>
  </si>
  <si>
    <t>() +64 7 837 9225</t>
  </si>
  <si>
    <t>1: 5201
2: 
3: 
4: 
5:</t>
  </si>
  <si>
    <t>Clare Wells
Patricia Meagher-Lundberg
Raella Kahuroa</t>
  </si>
  <si>
    <t>1Survey of the initial impact of Covid-19 on ECE services from the perspectives and experiences of managers from education and care services, kindergarten associations, playcentre regions and homebased services, when New Zealand had moved to Level 2, and ECE services were all able to open.
2 Follow-up interviews with managers from 5 kindergarten associations, 4 community-based education and care services, 3 private education and care services, 2 Pasifika-language immersion services , and 1 playcentre regional manager. Gathered information on operation during Covid-19, connections/brokering with families and community, and sustainability. 
3 Research on working theories of 4 year-old children whose teachers in one kindergarten encouraged them to draw, construct images, explain and tell stories about their experiences, ideas and feelings about the virus. Data was gathered through videorecording and documentation.</t>
  </si>
  <si>
    <t>The research highlights the innovative ways that ECE services found to communicate with families and children and maintain an education programme during lockdowns, the essential role they played in childcare for children of essential workers, and the approaches some took to “working in solidarity” with children, families, and community. It highlights crucial issues that need attention at policy and organisational levels. These include new issues that arose during lockdowns, and enduring issues that have intensified. The hope is that the Covid-19 pandemic will provoke new thinking about how the world should be and what a meaningful system of ECE would look like within a reimagined world. See article athttps://doi.org/10.26686/nzaroe.v25.6913
for a summary of issues and ideas on policy directions.</t>
  </si>
  <si>
    <t>1: 390199
2: 390201
3: 390302
4: 
5:</t>
  </si>
  <si>
    <t>CVDB-180</t>
  </si>
  <si>
    <t>Active</t>
  </si>
  <si>
    <t>COVID-19 Vaccine Corporation</t>
  </si>
  <si>
    <t>None - all work contracted out</t>
  </si>
  <si>
    <t>Scion
University of Auckland
Callaghan Innovation</t>
  </si>
  <si>
    <t>Robert</t>
  </si>
  <si>
    <t>Feldman</t>
  </si>
  <si>
    <t>Dr Andy Herbert
Andy Hollings</t>
  </si>
  <si>
    <t>Studies of national wellbeing responses to epidemics are rare. While several
disciplines offer theoretical priors in the case of individuals there is little in the way of
theory or historical evidence addressing the wellbeing response at the level of the
nation as a whole.
In this paper we explore the sensitivity of a national wellbeing index to the arrival and
passage of the COVID-19 epidemic in a small, physically separate, economy in the
South Pacific. The index is constructed from daily tweets originating within New
Zealand which capture the daily mood of the country several weeks before the first
domestic case of Covid-19 was recorded until several weeks after the number of cases
had dropped to zero.
We find distinct reactions to the epidemic: a marked drop in national wellbeing
generated by a descent in positive emotions which was more rapid than the fall in
negative sentiment. The drop in wellbeing was short-lived however due in large part to
the rapid and effective response by the New Zealand government. In wellbeing terms
the country returned to ‘normal’ following a rapid and severe lockdown designed to limit
domestic transmission of the virus.
Our paper is unusual in taking a time-series approach to documenting the wellbeing
impact of Covid-19. Its focus on daily averages of wellbeing gleaned from Big Data
allows the results to complement several cross-sectional micro-level studies of the New
Zealand experience. Our paper contributes to a growing international literature on
national wellbeing responses to exogenous shocks in general.</t>
  </si>
  <si>
    <t>1: 380102
2: 440709
3: 
4: 
5:</t>
  </si>
  <si>
    <t>Forthcoming in Applied Research in Quality of Life</t>
  </si>
  <si>
    <t>info@cvc.nz</t>
  </si>
  <si>
    <t>(64) (21) 2460485</t>
  </si>
  <si>
    <t>In April 2020, the CVC team embarked upon developing a COVID-19 vaccine aimed at generating a cytotoxic T cell response to SARS-Cov-2 with global HLA coverage including Māori. The approach was driven by 1) the expectation that cytotoxic T cell immunity would play an important role in protective immunity and 2) the team postulated the emergence of escape mutants as the approach of using a single antigen (S protein) might select for these. There is an increasing body of evidence supporting the importance of T cell immunity. The emergence of the delta variant demonstrates that S-protein based vaccines alone cannot offer broad protection. We designed a polytope vaccine construct comprising multiple epitopes predicted, using AI algorithms, to stimulate responses in aggregate in over 99.7% of the global population and 100% of Māori. The epitopes in our vaccine has a high degree of redundancy designed to mitigate mutational escape. Our vaccine construct has been expressed as a recombinant polypeptide with pre-clinical readouts supporting the approach CVC has taken.  We believe that our vaccine may become a useful addition to S-protein vaccines in protecting the world population from COVID-19.</t>
  </si>
  <si>
    <t>Primarily private equity, some MBIE and Callaghan Innovation</t>
  </si>
  <si>
    <t>1: 320402
2: 320601
3: 
4: 
5:</t>
  </si>
  <si>
    <t>CVDB-181</t>
  </si>
  <si>
    <t>DA02 Crown Entity - Higher Education (i.e. Universities, Polytechnic or Institute of Technology, or Wānanga)</t>
  </si>
  <si>
    <t>Auckland University of Technology
University of Johannesburg</t>
  </si>
  <si>
    <t>Philip</t>
  </si>
  <si>
    <t>Morrison</t>
  </si>
  <si>
    <t>Dr Stephanie Rossouw
Prof Talita Greyling</t>
  </si>
  <si>
    <t>CVDB-182</t>
  </si>
  <si>
    <t>Stephanie Rossouw</t>
  </si>
  <si>
    <t>University of Johannesburg</t>
  </si>
  <si>
    <t>Stephanie</t>
  </si>
  <si>
    <t>Rossouw</t>
  </si>
  <si>
    <t>Prof Talita Greyling
Dr Tamanna Adhikari</t>
  </si>
  <si>
    <t>stephanie.rossouw@aut.ac.nz</t>
  </si>
  <si>
    <t>(64) (210) 569623</t>
  </si>
  <si>
    <t>Happiness levels (states) are volatile and often fluctuate between a happy and unhappy state from one day to the next. The reasons for these shifts are mostly unobservable and not predictable. In this paper, we fit a Marko Switching Dynamic Regression Model (MSDR) to better understand the dynamic patterns of happiness levels before and during a pandemic. The estimated parameters from the MSDR model include each state's mean and duration, volatility and transition probabilities. Once these parameters have been estimated, we predict the unobserved states' evolution over time using the one-step method. This gives us unique insights into the evolution of happiness. Furthermore, as maximising happiness is a policy priority, we determine the factors that can contribute to the probability of increasing happiness levels. We empirically test these models using New Zealand's daily happiness data for May 2019 – November 2020. The results show that New Zealand seems to have two regimes, an unhappy and happy regime. In 2019 the happy regime dominated; thus, the probability of being unhappy in the next time period (day) occurred less frequently, whereas the opposite is true for 2020. The higher frequencies of time periods with probabilities to be unhappy in 2020 mostly correspond to the pandemic events. Lastly, we find the factors positively and significantly related to the probability of being happy after lockdown to be jobseeker support payments and international travel. On the other hand, mobility is significantly and negatively related to the probability of being happy.</t>
  </si>
  <si>
    <t>Forthcoming in PLOS ONE</t>
  </si>
  <si>
    <t>CVDB-183</t>
  </si>
  <si>
    <t>Background: Amid the rapid global spread of COVID-19, many governments enforced
country-wide lockdowns, likely with severe well-being consequences. The actions by
governments triggered a debate on whether the well-being and economic costs of a lockdown
surpass the benefits perceived from a lower infection rate.
Aim: To use the Gross National Happiness index (GNH), derived from Big Data, to investigate
the determinants of happiness before and during the first few months of a lockdown in an
extreme country case, South Africa (a country with low levels of well-being and stringent
lockdown regulations). Next, to estimate (1) the probability of being happy during a pandemic
year, before and after the implemented lockdown, relative to the mean happiness levels of the
previous year, and (2) to utilise simulations to estimate the probability of being happy if there
was no lockdown.
Methods: We use Big Data in the forms of Twitter and Google Trends to derive variables and
ordinary least squares and ordered probit estimation methods.
Results: What contributes to happiness under lockdown, except for COVID-19 cases, are the
factors linked to the implemented regulations itself. If we compare scenarios pre and post
lockdown, we report a happiness cost of 9%. The simulations indicate that assuming there was
no lockdown in 2020, the relative well-being gain is 3%.
Conclusion: If policymakers want to increase happiness levels and the probability of achieving
the same happiness levels of 2019, they should consider factors related to the regulations that
can increase happiness levels.</t>
  </si>
  <si>
    <t>1: 380119
2: 440709
3: 
4: 
5:</t>
  </si>
  <si>
    <t>CVDB-184</t>
  </si>
  <si>
    <t>Amidst the rapid global spread of Covid-19, many governments enforced country-wide lockdowns,
with likely severe well-being consequences. In this regard, South Africa is an
extreme case suffering from low levels of well-being, but at the same time enforcing very
strict lockdown regulations. In this study, we analyse the causal effect of a lockdown and
consequently, the determinants of happiness during the aforementioned. A difference-in-difference
approach is used to make causal inferences on the lockdown effect on happiness,
and an OLS estimation investigates the determinants of happiness after lockdown. The
results show that the lockdown had a significant and negative impact on happiness. In analysing
the determinants of happiness after lockdown, we found that stay-at-home orders
have positively impacted happiness during this period. On the other hand, other lockdown
regulations such as a ban on alcohol sales, a fear of becoming unemployed and a greater
reliance on social media have negative effects, culminating in a net loss in happiness. Interestingly,
Covid-19, proxied by new deaths per day, had an inverted U-shape relationship
with happiness. Seemingly people were, at the onset of Covid-19 positive and optimistic
about the low fatality rates and the high recovery rates. However, as the pandemic progressed,
they became more concerned, and this relationship changed and became negative,
with peoples’ happiness decreasing as the number of new deaths increased.</t>
  </si>
  <si>
    <t>CVDB-185</t>
  </si>
  <si>
    <t>The Covid-19 pandemic led many governments to implement lockdown regulations to curb the spread of the virus. Though lockdowns do minimise the physical damage caused by the virus, there may also be substantial damage to population well-being. Using a pooled data set, we analyse the causal effect of a mandatory lockdown on happiness in three diverse countries, namely South Africa, New Zealand, and Australia, who differ among other in terms of lockdown regulations and duration. The main idea is to determine, whether a lockdown negatively affects happiness, notwithstanding the characteristics of a country or the strictness of the lockdown regulations. Secondly, we compare the effect size of the lockdown on happiness between these countries. We make use of Difference-in-Difference estimations to determine the causal effect of the lockdown and Least Squares Dummy Variable estimations to study the heterogeneity in the effect size of the lockdown by country. Our results show that a lockdown causes a decline in happiness, regardless of the characteristics of the country or the type and duration of its lockdown regulations. Furthermore, the negative effect differs between countries in the sense that the more stringent the stay-at-home regulations are, the greater the negative effect seems to be.</t>
  </si>
  <si>
    <t>CVDB-186</t>
  </si>
  <si>
    <t>Prof Talita Greyling</t>
  </si>
  <si>
    <t>COVID-19 not only severely impacted world health but as a consequence of the measures implemented to stop the spread of the virus also irreversibly damaged the world economy. The virus and government mandated measures has led to an increase in poverty, higher levels of unemployment, depression and much more. Research shows that receiving the COVID-19 vaccine is the most successful measure to combat the virus and will therefore also address all the indirect consequences of COVID-19. However, vaccine hesitancy is growing worldwide and the WHO names this hesitancy as one of the top ten threats to global health. Therefore, in this study our primary aim is to uncover the factors related to people's attitude to the COVID-19 vaccine. We will compare these attitudes and the factors related to the attitudes among the nine countries of interest. Ultimately, this will provide us with a unique insight into whether countries experience different attitudes and factors concerning the acceptance of the vaccine. We derive our corpus data from vaccine-related tweets, harvested in real-time from Twitter. First, we use Natural Language Processing (applied machine learning) to derive the sentiment of the tweets. Second, we submit the coded tweets to a balance algorithm to derive a single Vaccine Attitude Index (VAI). Furthermore, we use data available from the WHO and Google trends for the period 1 October 2020 to 18 April 2021. We run various models including OLS, dynamic OLS, Instrumental variables and dynamic panels estimations to determine the robustness of relationships between a number of factors and the sentiment (attitude) towards vaccines. Additionally, we also establish which factors contribute most to explaining the variance in the sentiment. This study on how the public perceives the COVID-19 vaccine and what drives their attitude is of utmost importance for policymakers, health workers, and stakeholders who communicate to the public during infectious disease outbreaks.</t>
  </si>
  <si>
    <t>1: 380102
2: 380112
3: 520505
4: 440706
5:</t>
  </si>
  <si>
    <t>Hiran Thabrew (Co-PI)
Eva Morunga (Co-investigator)
Nicholas Cao (Co-investigator)
Alana Cavadino (Co-investigator)</t>
  </si>
  <si>
    <t>(64) (9) 923 3073</t>
  </si>
  <si>
    <t>1: 520399
2: 460102
3: 420605
4: 420302
5: 420313</t>
  </si>
  <si>
    <t>CVDB-187</t>
  </si>
  <si>
    <t>Other (please specify below)</t>
  </si>
  <si>
    <t>Food marketing and consumer behaviour</t>
  </si>
  <si>
    <t>Ou Wang</t>
  </si>
  <si>
    <t>University of Copenhagen</t>
  </si>
  <si>
    <t>Ou</t>
  </si>
  <si>
    <t>Prof. Frank Scrimgeour (University of Waikato)
Prof. Riccardo Scarpa (University of Waikato)
Associate Prof. Armando Perez-Cueto (University of</t>
  </si>
  <si>
    <t>Dr. Ou Wang</t>
  </si>
  <si>
    <t>(+64) (7 ) 8384134</t>
  </si>
  <si>
    <t>The study explored consumer behaviours towards three e-commerce modes (Business-to-Consumer, Online-to-Offline Food Delivery services, and Click &amp; Collection) before and during the Covid-19 epidemic in New Zealand, UK and Denmark. The consumer date is being collecting by a research agency and will be completed soon.</t>
  </si>
  <si>
    <t>2021 University of Waikato Strategic Research Fund, and  2020 Waikato Management School Contestable Research Funds</t>
  </si>
  <si>
    <t>Antigen test based on a new nanorod technology platform</t>
  </si>
  <si>
    <t>Rockefeller University
Science Haven
Otago University</t>
  </si>
  <si>
    <t>Michel Nussenzweig
James Ussher</t>
  </si>
  <si>
    <t>Ms Daina Grant</t>
  </si>
  <si>
    <t>d.k.grant@massey.ac.nz</t>
  </si>
  <si>
    <t>(64) (6) 9516870</t>
  </si>
  <si>
    <t>Development of the dipstick assay based on a novel nanorod-based platform - proof of concept and early development</t>
  </si>
  <si>
    <t>$280,321 (MBIE CIAF) + $100,000 (Donations)</t>
  </si>
  <si>
    <t>1: 320602
2: 320705
3: 
4: 
5:</t>
  </si>
  <si>
    <t>Provisional patent application in preparation</t>
  </si>
  <si>
    <t>This is a survey using a representative sample on age and gender. It can provide insights on likely vaccine uptake, given efficacy, side effect risk, travel restriction exemptions and wait times. The survey was designed by choice modelling experts in the UK. First data collection was in August 2020, with the same group re-surveyed in October 2020 and March 2021.</t>
  </si>
  <si>
    <t>Waikato DHB
The University of Auckland</t>
  </si>
  <si>
    <t>1: 320506
2: 340701
3: 340704
4: 510501
5: 510405</t>
  </si>
  <si>
    <t>Dr Debbie Munro
Dr Cheryl Brown
Nora Kwok (research assistant)</t>
  </si>
  <si>
    <t>Exploration of university student experiences of study during the 2020 covid-19 lockdowns in New Zealand</t>
  </si>
  <si>
    <t>Title: Best practices for supporting student experiential learning in an online environment during emergency situations, DOI/URL: http://doi.org/10.26686/nzaroe.v26.6929
Title: Student experiences of online learning due to Covid-19: The social and educational role of the on-campus learning experience, DOI/URL: https://doi.org/10.26686/nzaroe.v26.6928</t>
  </si>
  <si>
    <t>University of Otago
University of Canterbury
AgResearch
GWR United Services Ltd</t>
  </si>
  <si>
    <t>Professor Miguel Quiñones-Mateu
Dr Rhodri Harfoot
Dr Daniel Pletzer
Dr Mark Staiger
Mr Mohammed Hosen
Dr Cervantée Wild
Ms Maggie Radich
AP Saied Baroutian
Dr Gale Brightwell
Dr Natalie Parlane
Dr Trudy Sullivan
Mr Geoff Ray
Mr Sean McNulty
Ms Hailey Wells
Dr José Derraik
Dr Lisa Connelly
Dr Nicolene Coetzee</t>
  </si>
  <si>
    <t>SARS-CoV-2 disinfection for reuse of personal protective equipment (PPE).  To provide a solution to the deficiency of supply and distribution of PPE in NZ for healthcare staff during the COVID-19 pandemic and beyond, by studying the possibility of decontaminating and reusing existing material in order to ensure adequate protection of front-line healthcare workers. To assess end-user acceptability. To test materials against preferred method. To determine feasibility of waste reduction from a pilot site.</t>
  </si>
  <si>
    <t>MAS Foundation</t>
  </si>
  <si>
    <t>1: 420312
2: 420699
3: 329999
4: 320701
5: 320705</t>
  </si>
  <si>
    <t>Shaun</t>
  </si>
  <si>
    <t>Michael Plank</t>
  </si>
  <si>
    <t>Victoria Smith</t>
  </si>
  <si>
    <t>victoria.smith@auckland.ac.nz</t>
  </si>
  <si>
    <t>(64) (09) 923 3641</t>
  </si>
  <si>
    <t>Modelling the spread of COVID-19 through the population and how this can be mitigated through measures including border control, vaccination, testing, contact tracing and alert level restrictions. Designing models and interpreting model results for policy advice.</t>
  </si>
  <si>
    <t>Cancelled</t>
  </si>
  <si>
    <t>Faculty of Medical and Health Sciences</t>
  </si>
  <si>
    <t>Roshini</t>
  </si>
  <si>
    <t>Associate Professor Terry Fleming
Associate Professor Terryann Clark
Professor Sue Crengle
Dr. Claudia Rodriguez
Dr. Sonia Lewycka
Dan Archer
Dr. John Fenaughty</t>
  </si>
  <si>
    <t>The project did not commence as funding was not received.</t>
  </si>
  <si>
    <t>CVDB-188</t>
  </si>
  <si>
    <t>Kolandai</t>
  </si>
  <si>
    <t>Dr. Komathi Kolandai</t>
  </si>
  <si>
    <t>We have added a special section on COVID-19 vaccination to the International Social Survey Programme (ISSP) 2021 Health and Health Care module. Our questions aimed to gauge Covid-19 vaccine hesitancy, perceptions about global equity in COVID-19 vaccine distribution, and future COVID-19 vaccine policies. We anticipate beginning our data collection in mid-September 2021. We will send a postal survey invitation directly to a randomly selected sample of the New Zealand population. We aim to achieve a sample of 1,200, and we will approach approximately 5,400 potential respondents to obtain this. NOTE:  The ISSP examines different topics each year that are repeated at regular intervals.</t>
  </si>
  <si>
    <t>University of Auckland Performance-Based Research Fund</t>
  </si>
  <si>
    <t>1: 310706
2: 310109
3: 310202
4: 310208
5: 310110</t>
  </si>
  <si>
    <t>Partially completed</t>
  </si>
  <si>
    <t>CVDB-189</t>
  </si>
  <si>
    <t>Kode Biotech Limited</t>
  </si>
  <si>
    <t>Auckland University of Technology
National Institutes of Health (USA)</t>
  </si>
  <si>
    <t>Steve</t>
  </si>
  <si>
    <t>Henry</t>
  </si>
  <si>
    <t>shenry@kodebiotech.com</t>
  </si>
  <si>
    <t>(64) (21) 715494</t>
  </si>
  <si>
    <t>Kode Technology based COVID-19 antibody diagnostic that uses peptide modified red cells in routine blood diagnostics platforms to detect COVID-19 antibodies. Extremely low cost diagnostic at less than 50c per assay, and with sensitivity and specificity equivalent to FDA approved EIA assays. The technology is validated and published.</t>
  </si>
  <si>
    <t>MBIE CIAF 0490 and ongoing funding from Kode Biotech</t>
  </si>
  <si>
    <t>The COVID-19 antibody diagnostic using C19-kodecytes uses routine blood group typing infrastructure and costs less than US$1 per test. We originally reported antibodies in convalescent plasma, as vaccines were not widely deployed at the time. Subsequently, samples from vaccinated individuals (immunized with Moderna &amp; Pfizer mRNA and AstraZeneca adenovirus COVID-19 vaccines) have been tested with C19-kodecytes and were found to be appropriately antibody positive, and with assay sensitivity (90%) and specificity (95%) within the performance range of FDA issued EUA authorized serology tests. Furthermore, where multiple time-point samples were available they were found to produce measured and increasing antibody response over time. 
Blood services are uniquely positioned to be able to continuously sample healthy populations. The COVID-19 pandemic is expected to be a long-term issue, and the blood services may be able to play a part in management of this pandemic by providing a continuous snap-shots of the evolving (increasing and decreasing) immunity status of the populations they serve.
This C19 antibody assay could be rapidly implemented into NZ diagnostic practice (using existing laboratory infrastructure), and is based on established manufacturing processes. Although it could be easily positioned at the border, the logistics of collecting blood samples and maintaining sample security is the weak point of ALL antibody tests. We have cost analysis data available for rollout - which could be done within 3 months from request.
This product has been validated at the NIH in the US and by the German Red Cross (see publications)
The COVID-19 antibody product is offered to NZ on a non-profit basis, and with an expectation of much less than 10 cents per test for the assay reagent (and less than 50c for the entire test).</t>
  </si>
  <si>
    <t>Nagappan R, Flegel WA, Srivastava K, Williams EC, Ryzhov I, Tuzikov A, Galanina O, Shilova N, Sukhikh G, Perry H, Bovin NV, &amp; Henry SM. COVID-19 antibody screening with SARS-CoV-2 red cell kodecytes using routine serologic diagnostic platforms. Transfusion 2021;61:1171-1180. 
Ryzhov IM, Tuzikov AB, Nizovtsev AV, Baidakova LK, Galanina OE, ShilovaNV, Ziganshina MM, Dolgushina NV, Abramova ME, Sukhikh GT, Williams EC, Nagappan R, Henry SM, Bovin NV. SARS-CoV-2 peptide bioconjugates designed for antibody diagnostics. Bioconjugate Chemistry 2021; https://doi.org/10.1021/acs.bioconjchem.1c00186
Srivastava K, West KA, De Giorgi V, Holbrook MR, Bovin NV, Henry SM, Flegel WA. COVID-19 antibody detection and assay performance using red cell agglutination – Submitted Microbiology Spectrum
Weinstock C, Flegel WA, Srivastava K, Kaiser S, Schrezenmeier H, Tsamadou T,  Jahrsdörfer B, Bovin NV, Henry SM. Erytra blood group analyser and Kode Technology testing of SARS-CoV-2 antibodies among convalescent patients and vaccinated individuals. Submitted eJHaem</t>
  </si>
  <si>
    <t>DA03 Crown Research (i.e. Crown Research Institute, District Health Board, Callaghan Innovation, or Crown entity not elsewhere classified)</t>
  </si>
  <si>
    <t>Institute of Environmental Science and Research (ESR)</t>
  </si>
  <si>
    <t>ESR and Plant and Food Research (PFR)</t>
  </si>
  <si>
    <t>PFR</t>
  </si>
  <si>
    <t>Craig</t>
  </si>
  <si>
    <t>Billington</t>
  </si>
  <si>
    <t>Dr Rachel Fleming
Dr Revel Drummond
Dr Elena Lopez-Girona
Dr Ras Smit</t>
  </si>
  <si>
    <t>CVDB-190</t>
  </si>
  <si>
    <t>craig.billington@esr.cri.nz</t>
  </si>
  <si>
    <t>(64) (03) 3510128</t>
  </si>
  <si>
    <t>To produce a new near-patient rapid COVID-19 diagnostic test that delivers results in less than an hour and is safely and reliably deployable in primary healthcare organisations, the border, regional hospitals and small community laboratories.</t>
  </si>
  <si>
    <t>We have a critical need for sufficient (hundreds) of covid-19 patient samples to validate our assay. The research activity also does not fit well with any existing funding streams which is a major limiter on the final development of the assay.</t>
  </si>
  <si>
    <t>1: 320602
2: 310604
3: 400308
4: 320211
5:</t>
  </si>
  <si>
    <t>With the Covid-19 Innovation Acceleration Fund (CIAF) funding we worked towards three goals and accelerated the delivery of software to help reduce the risk of Covid-19 reaching our shores. We’ve put this software in the hands of 27 staff across the New Zealand Government. Some log in daily to check arriving vessels, others, like the Transport Accident Investigation Commission, check the relative Covid-19 risk when they need to board a vessel. 
We delivered on three primary goals as outlined in the proposal: 
Goal 1—Improve our vessel risk profiling through providing data about Covid-19 infection risks
We worked with leading epidemiologists to develop a model which takes in a number of data sources to estimate the relative likelihood of crew onboard having Covid-19. This model is more advanced than initially proposed. The output is incorporated into Starboard Maritime Intelligence and automatically assesses all commercial vessels before they reach our exclusive economic zone.
Goal 2—Improve our ability to detect non-reporting small craft approaching Aotearoa
We identified choke points for small craft travelling to Aotearoa New Zealand from the Pacific, and monitored this area multiple times per day with high-resolution optical satellite imagery. This resulted in the detection of a non-reporting, non-compliant small craft enroute to New Zealand in breach of international arrival regulations. Intel passed on to NZ Customs Service resulted in the subsequent interception and safe processing of international crew in a managed isolation and quarantine (MIQ) facility.  
Although we were unable to use satellite-derived radio frequency data as originally proposed for legal reasons, our work led MBIE to review and revise a legacy interpretation of the Radiocommunications Act 1989, ruling that such technology can be used in the future. This is an advance which will bolster New Zealand’s ability to deliver on its Maritime Security Strategy 2020.
Goal 3—Enable rapid verification of arriving vessels’ self-reported travel histories
We continuously process vessel histories globally to highlight port visits and other key events such as encounters at sea. This information is valuable to most Government users, and is a key part of Starboard for members of the Integrated Targeting Operations Centre (ITOC) in Auckland.</t>
  </si>
  <si>
    <t>CVDB-191</t>
  </si>
  <si>
    <t>Personal Protective Equipment</t>
  </si>
  <si>
    <t>NanoLayr Ltd</t>
  </si>
  <si>
    <t>Auckland University</t>
  </si>
  <si>
    <t>Gareth</t>
  </si>
  <si>
    <t>Beckermann</t>
  </si>
  <si>
    <t>Dr Fabrice Karabulut
Dr Gunther Hofler
Dr Simon Swift
Dr Karnika deSilva
Dr Janesha Perera</t>
  </si>
  <si>
    <t>Mr. Iain Hosie</t>
  </si>
  <si>
    <t>iain.hosie@nanolayr.com</t>
  </si>
  <si>
    <t>(0064) (27) 2144769</t>
  </si>
  <si>
    <t>The project uses nanofibre produced in NZ by NanoLayr Ltd to create filter media for N95, L2 Surgical and ASTM3502 Face coverings for commercial use. The nanofibre filters were proven to meet all relevant standards, and using a manuka essential oil as antiviral additive the fibres were proven to kill bacterial, bacteriophage and coronavirus viruses. COVID-19 tests are currently being performed. NanoLayr also invested in a filter testing machine that tests to 6 international PPE standards - a NZ first.</t>
  </si>
  <si>
    <t>CIAF</t>
  </si>
  <si>
    <t>A joint paper with Auckland University is in writing.
A patent has been filed as a result of this research.
The product is in early stages of commercialization and in trials with &gt;30 customers</t>
  </si>
  <si>
    <t>In response to the worldwide pandemic, NanoLayr Ltd. focused on the development of functional filter media made of nanofibres that can detoxify itself. Electrospun nanofibre filter media have been successfully functionalised with antimicrobial additives. The different filtration mechanisms of nanofibres are particularly important when it comes to the filtration of viruses (such as COVID-19) and bacteria. Outstanding uniformity of nanofibres is shown by good correlation between pressure drop and basis weight across various test air velocities. Depending on the basis weight, the tested nanofibre filter media can pass the NIOSH 42CFR84 test method for N95 facemasks, for level 2 ASTM F2299 surgical facemasks, and ASTM F3502 test method with level 2 filtration efficiency and level 1 breathability, with level 2 breathability being achievable at lower basis weight. Resistance against different types of bacteria (Escherichia coli and Staphylococcus aureus), macrophage (PhiX174) and human coronavirus such as HKU1 and SARS-CoV-2 (COVID-19) has been demonstrated. NanoLayr will be showcasing its advancements in air filter technology, manufacturing, and testing facilities to multiple international standards, in an effort to provide a NZ supply chain for PPE and pandemic preparedness.  
Dr. Fabrice Karabulut completed his PhD in Chemistry at the University of Otago, where he investigated molecular catalyst for H2 evolution. In his current position as RD&amp;I Scientist at NanoLayr Ltd. he is developing new functional nanofibers applied in range of application such as air filtration, sound absorption and smart-textiles. 
Dr. Günther Höfler completed his PhD in Mechanical Engineering at the University of Auckland, where he investigated reinforcement of thermoplastics. In his current position as RD&amp;I Engineer NanoLayr Ltd. he is researching novel polymer solutions for applications such as nanofibre face coverings, functional textiles, and sound absorbing membranes.</t>
  </si>
  <si>
    <t>CVDB-192</t>
  </si>
  <si>
    <t>MBIE (I think)</t>
  </si>
  <si>
    <t>Ministry of Health
NZTE</t>
  </si>
  <si>
    <t>Chris</t>
  </si>
  <si>
    <t>Noldus</t>
  </si>
  <si>
    <t>Mr Rafael Dos Santos (devloper)
Mr Yang Gou (developer)
Ms Mellisa Lok (developer)
Mr Vikas Savoy (developer)
Mr Mike Steere (project manager)
Mr Adam Wareing (developer)</t>
  </si>
  <si>
    <t>clint@safer.me</t>
  </si>
  <si>
    <t>(+64) (21) 02398581</t>
  </si>
  <si>
    <t>Currently we provide contact tracing to business in New Zealand, Canada, Australia and the United States, and the next version of the product are focused on using graph theory to predict which individuals should be vaccinated first (where intervention is best applied to stop spread)</t>
  </si>
  <si>
    <t>Mr Clint Van Marrewijk</t>
  </si>
  <si>
    <t>2020 Covid Inovation Fund (CIAF-0070)</t>
  </si>
  <si>
    <t>Currently SaferMe is integrated with the national contact tracing system, via the Ministry of Health CTIP system and we are serving New Zealand businesses for free. Most commercial clients are international, and are paying far higher fees than New Zealand businesses, which we think is beneficial to NZ Inc. We would like an extension to our Covid Innovation R&amp;D funding, so that we can focus on building the next stage "Contact Tracing 2.0" and not need to charge New Zealand clients fees for the use of SaferMe</t>
  </si>
  <si>
    <t>Created the first wearable &amp; app integrated contact tracing system for business. 
Clients include:
 - The IMF
 - Schneider Electric
 - Toyota USA
 - The ATP Tennis Tour
 - North Power
 - JLL
 - Selective Insurance
Currently working on the next stage of business focused contact tracing, which we are calling (for lack of a better name) "Contact Tracing 2.0". 
How does this work? Essentially we are using anonymised data gathered and graph theory mathematics, to predict which users are most at risk of spreading covid between clusters, and internally inside clusters. It is our opinion that these algorithms will be very valuable in targeting vaccine rollouts at the right professions/people (inside businesses settings) in the decades to come. Using these techniques will help limit the spread of variants we think.</t>
  </si>
  <si>
    <t>AUT Centre for Kode Technology Innovation</t>
  </si>
  <si>
    <t>Using existing R&amp;D and product know-how Kode Biotech expects to develop and roll-out within 12 months a cost-effective mass screening diagnostic kit for COVID-19 antibodies. This diagnostic antibody test will be used to guide return-to-work decisions, including for individuals who work in environments where they can potentially be exposed to COVID-19 (e.g., healthcare workers) or those who need to travel overseas and potentially mitigate risk for groups like Maori, elderly and immuno-compromised patients.</t>
  </si>
  <si>
    <t>1: 309999
2: 420605
3: 
4: 
5:</t>
  </si>
  <si>
    <t>Trish Grammer</t>
  </si>
  <si>
    <t>trish.grammer@bri.co.nz</t>
  </si>
  <si>
    <t>Tanya</t>
  </si>
  <si>
    <t>Rutan</t>
  </si>
  <si>
    <t>Research Activity ID</t>
  </si>
  <si>
    <t>CVDB-144</t>
  </si>
  <si>
    <t>Record removed: Duplicate of existing record, see record CVDB-137</t>
  </si>
  <si>
    <t>Fred Hutchinson Cancer Research Centre
Health Research Council
Ubiquitome</t>
  </si>
  <si>
    <t>Strategic basic research
Applied research</t>
  </si>
  <si>
    <t xml:space="preserve">1: 420602
2: 420699
3: 
4: 
5: </t>
  </si>
  <si>
    <t>Abstract
International epidemiological data have emphasised that COVID-19 poses a particular threat to older adults. As media coverage plays an important, direct role in shaping official responses to unfolding crisis situations, the aim of this paper was to analyse the portrayal of older people and COVID-19 by mainstream New Zealand news media. We undertook a qualitative document analysis (QDA) of New Zealand coverage during March 2020. From a total sample pool of 482 articles obtained from the database Knowledgebasket, 91 articles met our inclusion criteria. Our analysis of this coverage found that older people were most often referred to as an nameless, homogeneous ‘other’ group who were overwhelmingly framed as being at risk and passive. Only a third of articles framed older people as active. Older people's agency and ability to navigate threats to their health and wellbeing were under-represented in news coverage. Coverage stigmatised older people as passive and inherently, rather than situationally, vulnerable and neglected the diversity of their social circumstances and intersecting identities, including ethnicity. We conclude this article with suggestions informed by our findings for promoting equitable media coverage of older New Zealanders’ in the context of pandemics.</t>
  </si>
  <si>
    <t>1: Use of Genomics to Track Coronavirus Disease Outbreaks, New Zealand
2: Rapid and inexpensive whole-genome sequencing of SARS-CoV-2 using 1200 bp tiled amplicons and Oxford Nanopore Rapid Barcoding
3: Tracking the international spread of SARS-CoV-2 lineages B.1.1.7 and B.1.351/501Y-V2 with grinch</t>
  </si>
  <si>
    <t>1: https://wwwnc.cdc.gov/eid/article/27/5/20-4579_article
2: https://academic.oup.com/biomethods/article/5/1/bpaa014/5873518
3: https://wellcomeopenresearch.org/articles/6-121/v2</t>
  </si>
  <si>
    <t>1: https://doi.org/10.1080/07391102.2021.1942215</t>
  </si>
  <si>
    <t>1: https://doi.org/10.3389/fnut.2021.645349</t>
  </si>
  <si>
    <t>1: The Timing, Nature and Extent of Social Media Marketing by Unhealthy Food and Drinks Brands During the COVID-19 Pandemic in New Zealand</t>
  </si>
  <si>
    <t>1: The molecular dynamics of possible inhibitors for SARS-CoV-2</t>
  </si>
  <si>
    <t>1: https://journals.sagepub.com/doi/10.1177/0004867417718944</t>
  </si>
  <si>
    <t>1: https://www.mdpi.com/1660-4601/17/17/6117</t>
  </si>
  <si>
    <t>1: Rapid Review of SARS-CoV-1 and SARS-CoV-2 Viability, Susceptibility to Treatment, and the Disinfection and Reuse of PPE, Particularly Filtering Facepiece Respirators</t>
  </si>
  <si>
    <t xml:space="preserve">1: https://www.researchgate.net/publication/341106710_Estimating_the_global_fatality_rate_from_COVID-19_given_a_country's_socio-economic_characteristics
</t>
  </si>
  <si>
    <t xml:space="preserve">1: https://www.researchgate.net/publication/341109509_COVID-19_pandemic_and_its_influence_on_safe_havens_An_examination_of_gold_T-bills_T-bonds_US_dollar_and_stablecoin
</t>
  </si>
  <si>
    <t xml:space="preserve">1: https://www.tandfonline.com/doi/full/10.1080/03036758.2020.1841010 </t>
  </si>
  <si>
    <t>1: Seven weeks of home-cooked meals: changes to New Zealanders’ grocery shopping, cooking and eating during the COVID-19 lockdown</t>
  </si>
  <si>
    <t>1: COVID-19 and the portrayal of older people in New Zealand news media</t>
  </si>
  <si>
    <t>1: https://www.tandfonline.com/doi/full/10.1080/03036758.2021.1884098</t>
  </si>
  <si>
    <t xml:space="preserve">1: https://www.youtube.com/watch?v=gHiksGBROQ4&amp;feature=youtu.be 
https://youtu.be/F34K0DjGwDY 
</t>
  </si>
  <si>
    <t>1: https://doi.org/10.1016/j.trip.2021.100423</t>
  </si>
  <si>
    <t xml:space="preserve">1: Commuting before and after COVID-19
</t>
  </si>
  <si>
    <t>1: Contact tracing product overview
2: Bluetooth handshake wearable</t>
  </si>
  <si>
    <t>1: https://www.safer.me/en-nz/features/contact-tracing-nz/
2: https://www.safer.me/en-nz/virus-features/contact-tracing-wearable-for-business-use/</t>
  </si>
  <si>
    <t>CVDB-193</t>
  </si>
  <si>
    <t>School of Nursing</t>
  </si>
  <si>
    <t>The Health Research Centre</t>
  </si>
  <si>
    <t>Tess</t>
  </si>
  <si>
    <t>Moeke-Maxwell</t>
  </si>
  <si>
    <t>Professor Linda Nikora
Professor Merryn Gott
Professor Jacqueline Robinson
Dr Melissa Carey
Ms Kathlene Mason
Dr Lisa Williams
Dr Tatiana Tavares</t>
  </si>
  <si>
    <t>Dr Tess Moeke-Maxwell</t>
  </si>
  <si>
    <t>t.moeke-maxwell@auckland.ac.nz</t>
  </si>
  <si>
    <t>(64) (21) 2404666</t>
  </si>
  <si>
    <t xml:space="preserve">Congruent with a Kaupapa Māori conceptual approach, our investigation takes the view that knowledge is constructed from experience and is context-specific. We will use a kaupapa Māori community-based participatory research approach to undertake fieldwork at seven geographical sites around Aotearoa where we have existing networks and have identified community collaborators who have a need for, and agreed to support, this project. We will use qualitative methods to interview: 1) whānau who were bereaved during COVID-19 lockdown; 2) Māori health care professionals who provided end of life care during this time; 3) and Māori funeral directors who provided their services to Māori whānau. </t>
  </si>
  <si>
    <t>New Zealand Health Research Council</t>
  </si>
  <si>
    <t xml:space="preserve">1: 42
2: 
3: 
4: 
5: 
</t>
  </si>
  <si>
    <t>We will be holding 8 photographic exhibitions from 25 whanau who had a death during lockdown. Each photograph will be accompanied by a statement (purakau/story) about the whanau experience of palliative care, death care and post death care as well as tangihanga. We also gathered information from funeral directors and Maori health care professionals across 7 sites. The exhibition is called "Rapua te Marama: Whanau reflections on life and death during lockdown." We will exhibit on Aotea Great Barrier Island, Kaihohe, South Auckland, Tauranga, Hastings, Lower Hutt-Wellington, Motueka/Nelson and Invercargill. I have interviewed whanau from Matauri Bay to Bluff.</t>
  </si>
  <si>
    <t>The whanau and professional participants in this study would like to see the GOVERNMENT hold a one-off national holiday to mark the beginning of COVID and the many deaths that have occurred during lockdown and the deep loss and grief and pain that is still ongoing. This day would signify the nation's many losses among all cultures, ethnic groups, age groups, and social status. In addition, this national bereavement event would honour our dead and what they went through as well as our resilience. This would include those who died of COVID, palliative care conditions, sudden death, accidental deaths. It would be a significant event and a great contribution to healing our nation. The lead researcher (Dr Tess Moeke-Maxwell) lost her mokopuna during lockdown level 4 in 2020. This led her and her team to undertake COVID studies on palliative care, death, post-death care and tangihanga.</t>
  </si>
  <si>
    <t>CVDB-194</t>
  </si>
  <si>
    <t>Mixed methods and multi-ethnic study on bereaved families experiences of death during lockdown as well as health professionals and NGO perspectives of caring during lockdown</t>
  </si>
  <si>
    <t>AMRF</t>
  </si>
  <si>
    <t>Professor Merryn Gott
Associate Professor Janine Wiles
Dr Melissa Carey
Ms Tessa Morgan
Dr Jacqueline Robinson</t>
  </si>
  <si>
    <t>Working in partnership with Auckland and Counties District Health Boards, we will conduct a mixed methods study involving over 1,000 bereaved family and whānau caregivers and approximately 60 health professionals and NGO and community development workers. Findings will inform the development of evidence-based guidelines to support District Health Boards, Hospices, Primary Healthcare Organisation, Aged Residential Care Facilities and the Ministry of Health in planning how to ensure high quality – and equitable – palliative and end of life care during pandemics and an inter-professional education resource to support health care professionals in delivering high quality equitable palliative care during a pandemic.</t>
  </si>
  <si>
    <t>1: Experiences of end of life care and dying during COVID-19 restrictions</t>
  </si>
  <si>
    <t>CVDB-088</t>
  </si>
  <si>
    <t>Record removed: Request of researcher</t>
  </si>
  <si>
    <t>CVDB-195</t>
  </si>
  <si>
    <t>University of Sydney</t>
  </si>
  <si>
    <t>Pilmore</t>
  </si>
  <si>
    <t>Dr Michael Collins
Dr Ian Dittmer
Professor Germaine Wong
Dr Paul Manley
Dr Sally Roberts</t>
  </si>
  <si>
    <t>hpilmore@adhb.govt.nz</t>
  </si>
  <si>
    <t xml:space="preserve">Safety and immunogenicity of SARS-CoV-2 Vaccines in patients with kidney failure requiring kidney replacement therapy in New Zealand. 
Aotearoa New Zealand is in a unique position internationally due to our low community exposure to the severe acute respiratory syndrome-coronavirus-2 (SARS-CoV-2).  Hence we can expect that very few dialysis or kidney transplant recipients will have immunity to Covid 19.  Vaccination is expected to be undertaken in 2020.  Dialysis and kidney transplant recipients are often less able to mount an immune response to vaccination.  In addition vaccination can stimulate anti HLA antibodies and cause acute antibody mediated rejection in transplant recipients and reduce the likelihood of acceptable transplant matches for patients on dialysis waiting for a transplant  We plan to measure the serological response to the Covid 19 vaccination in patients on dialysis and after kidney transplant  in order to determine if these patient groups have a lower response to vaccination.  Additionally we will identify whether patients awaiting kidney transplantation develop new anti HLA antibodies after vaccination. </t>
  </si>
  <si>
    <t>AMRF 2021 Project grant</t>
  </si>
  <si>
    <t xml:space="preserve">1: 320214
2: 320211
3: 320499
4: 
5: 
</t>
  </si>
  <si>
    <t>Published on Aotearoa New Zealand Journal of Social Issues vol 1.
https://ojs.aut.ac.nz/anzjsi/</t>
  </si>
  <si>
    <t>Considering carrying out research on experiences/attitudes of/towards overseas Kiwis</t>
  </si>
  <si>
    <t>CVDB-196</t>
  </si>
  <si>
    <t>Te Herenga Waka | Victoria University of Wellington</t>
  </si>
  <si>
    <t>Te Hikuwai Rangahau Hauora | Health Services Research Centre</t>
  </si>
  <si>
    <t>Numerous</t>
  </si>
  <si>
    <t>Mona</t>
  </si>
  <si>
    <t>Jeffreys</t>
  </si>
  <si>
    <t>Dr Lynne Russel (co-PI)</t>
  </si>
  <si>
    <t>beate.noldan@vuw.ac.nz</t>
  </si>
  <si>
    <t>A longitudinal study of all people in Aotearoa New Zealand who have had COVID-19. The focus is on the health, wellbeing and economic impact on individuals and their whānau/ family, as well as the economic impact on the health and disability system.</t>
  </si>
  <si>
    <t>Ministry of Health</t>
  </si>
  <si>
    <t>1: 420210
2: 451015
3: 
4: 
5:</t>
  </si>
  <si>
    <t>CVDB-197</t>
  </si>
  <si>
    <t>Manaaki Whenua Landcare Research</t>
  </si>
  <si>
    <t>Hamilton</t>
  </si>
  <si>
    <t>Geoff</t>
  </si>
  <si>
    <t>Kaine</t>
  </si>
  <si>
    <t>Dr Vic Wright</t>
  </si>
  <si>
    <t>kaineg@landcareresearch.co.nz</t>
  </si>
  <si>
    <t>(64) () 278349319</t>
  </si>
  <si>
    <t xml:space="preserve">Large-scale surveys of the New Zealand public to measure willingness to wear face masks, self-isolate, get tested for, and be vaccinated for, Covid-19. Formulation of strategies to promote compliance </t>
  </si>
  <si>
    <t xml:space="preserve">1: 420699
2: 
3: 
4: 
5: </t>
  </si>
  <si>
    <t>1. Willingness to wear masks, self-isolate and test for Covid-19 and implications for compliance
2. Involvement and willingness to be vaccinated against Covid-19
3. Involvement and use of the Covid-19 tracer app
4. Willingness to wear masks, self-isolate and be tested for Covid-19 in MIQ regions of New Zealand</t>
  </si>
  <si>
    <t>1. https://www.landcareresearch.co.nz/uploads/public/Publications/Working-papers-and-reports/LC3867_Covid-19-compliance-analysis_masks_testing_self-isol_MWLR_final_no-conf.pdf
2. https://www.researchgate.net/publication/353996353_Involvement_and_willingness_to_be_vaccinated_against_Covid-19?_sg=p2IS79TiXaQobpAqcIQWmPVm-EMqqCitN3vpc_EuWdg4K_CJHII5F5sb-j3v_AsJ5RMG0j7FwKNrtMSq3Rjgm0DXM0yQuvTFtpm9auCmIKI._I2rkqxqrze3P5LQdGFS8purmWLbmOnIyzPYOJ0AcbrTKcmVDAsthTmdqPkJmAyGTQPWCbNuK0WmuNS7niNj5A
3. https://www.researchgate.net/publication/353996190_Involvement_and_use_of_the_Covid-19_tracer_app?_sg=p2IS79TiXaQobpAqcIQWmPVm-EMqqCitN3vpc_EuWdg4K_CJHII5F5sb-j3v_AsJ5RMG0j7FwKNrtMSq3Rjgm0DXM0yQuvTFtpm9auCmIKI._I2rkqxqrze3P5LQdGFS8purmWLbmOnIyzPYOJ0AcbrTKcmVDAsthTmdqPkJmAyGTQPWCbNuK0WmuNS7niNj5A
4. https://www.researchgate.net/publication/353996350_Willingness_to_wear_masks_self-isolate_and_be_tested_for_Covid-19_in_MIQ_regions_of_New_Zealand?_sg=fufZmBXp1v2aa68p2-FjuawLz4CSjbTUMTWka53TGEldgtBKH_ZrHYfNOdp71CiDaU4RfCUeqn1Q_cP3FerETI-c0oSsNvffkeCMBSaZurM.piqGhQaGP8inAY45edZHhtTAq2QnOucXsHfl7PHwUCJ-mKKYosBce5r_61GUYJwMO-7LnJvawDRZLPNTvD5qCA</t>
  </si>
  <si>
    <t>CVDB-198</t>
  </si>
  <si>
    <t>Dean</t>
  </si>
  <si>
    <t>Stronge</t>
  </si>
  <si>
    <t>Dr Alison Greenaway
Robyn Kannemeyer
Dr Chris Howard</t>
  </si>
  <si>
    <t>StrongeD@landcareresearch.co.nz</t>
  </si>
  <si>
    <t>This project, undertaken by social researchers from Manaaki Whenua – Landcare Research and the Ministry of Business, Innovation &amp; Employment, explored how people navigated their COVID-19 response and what that meant for their continued well-being. It investigated if or how people coped and adapted to the significant societal changes that have unfolded due to the pandemic. Through this, it sought to identify important intervention points that can contribute to improving well-being and how that influenced ongoing public acceptance of the approaches and tools used to manage the COVID-19 response; thereby contributing to the Government’s Social Licence to Operate. The research also identified post-COVID shifts in what is important to people – i.e. what activities people would like to keep and be developed, and what activities people would like to leave behind.</t>
  </si>
  <si>
    <t>MWLR SSIF</t>
  </si>
  <si>
    <t xml:space="preserve">1: 440605
2: 449999
3: 
4: 
5: </t>
  </si>
  <si>
    <t>CVDB-199</t>
  </si>
  <si>
    <t>Best practices adopted by Benchmark countries that are saving lives against Covid-19</t>
  </si>
  <si>
    <t>Universidade Federal do Amazonas</t>
  </si>
  <si>
    <t>DEP</t>
  </si>
  <si>
    <t>Jonas</t>
  </si>
  <si>
    <t>Gomes da Silva</t>
  </si>
  <si>
    <t>jgsilva@ufam.edu.br</t>
  </si>
  <si>
    <t>(55) (92) 982213110</t>
  </si>
  <si>
    <t>International research to identify the benchmark countries that are saving lives against Covid-19, as well as the best practices adopted by them over time. Already published articles about: a) Methodology to identify the benchmark countries; b) Thailand; c) Taiwan; d) Vietnam. Nowadays, concluding the research about New Zealand, hope to publish the article until December 2021.</t>
  </si>
  <si>
    <t>Unfortunatelly, no financial support, all investment come from the researcher.</t>
  </si>
  <si>
    <t xml:space="preserve">Congratulations on all effort made, please focus on the acceleration of the vaccine. </t>
  </si>
  <si>
    <t>1. How Vietnam is saving lives against Covid-19?
2. Ten golden lessons from Republic of China (Taiwan), the best country to save lives during 300 days battle against Covid-19
3. Thailand Performance and Best Management Practices that saved lives against Covid-19: a comparison against ten critical countries
4. A healthy, innovative, sustainable, transparent, and competitive methodology to identify twenty benchmark countries that saved people lives against Covid-19 during 180 days
5. Evolution of COVID19 new cases in 16 countries and Scenarios for Brazil using metaphorical analysis of Board, Inverted Pyramid and Papyri
6. 600 days of Battle: New Zealand (NZ) performance and practices that saved lives against Covid-19</t>
  </si>
  <si>
    <t>1. 10.31686/ijier.vol9.iss5.3139
2. 10.31686/ijier.vol9.iss1.2915
3. 10.31686/ijier.vol8.iss11.2725
4. 10.31686/ijier.vol8.iss10.2710
5. 10.31686/ijier.vol8.iss4.2314
6. Will be published until December 2021</t>
  </si>
  <si>
    <t>1. Mathematical modelling to inform New Zealand’s COVID-19 response
2. A structured model for COVID-19 spread: modelling age and healthcare inequities
3. Successful contact tracing systems for COVID-19 rely on effective quarantine and isolation
4. Model-free estimation of COVID-19 transmission dynamics from a complete outbreak
5. Māori and Pacific people in New Zealand have a higher risk of hospitalisation for COVID-19
6. Managing the risk of a COVID-19 outbreak from border arrivals
7. Estimated inequities in COVID-19 infection fatality rates by ethnicity for Aotearoa New Zealand</t>
  </si>
  <si>
    <t>1. DOI/URL: http://dx.doi.org/10.1080/03036758.2021.1876111
2. DOI/URL:  http://dx.doi.org/10.1093/imammb/dqab006
3. DOI/URL: http://dx.doi.org/10.1371/journal.pone.0252499
4. DOI/URL: http://dx.doi.org/10.1371/journal.pone.0238800
5. DOI/URL: https://www.nzma.org.nz/journal-articles/maori-and-pacific-people-in-new-zealand-have-a-higher-risk-of-hospitalisation-for-covid-19-open-access
6. DOI/URL: http://dx.doi.org/10.1098/rsif.2021.0063.
7. DOI/URL: https://www.nzma.org.nz/journal-articles/estimated-inequities-in-covid-19-infection-fatality-rates-by-ethnicity-for-aotearoa-new-zealand</t>
  </si>
  <si>
    <t>1. Impact of Covid-19 on the early childhood education sector in Aotearoa New Zealand: Challenges and opportunities. An initial survey of managers.
2. Impact of Covid-19 on the early childhood education sector in Aotearoa New Zealand. Report 2: Interviews with managers
3. Early childhood education in Aotearoa in a post-Covid world
4. Children's working theories about COVID-19 in Aotearoa New Zealand</t>
  </si>
  <si>
    <t>1. DOI/URL: https://www.waikato.ac.nz/wmier/centres-and-units/early-years-research/where-have-we-published
2. DOI/URL: https://www.waikato.ac.nz/__data/assets/pdf_file/0006/567285/Impact-of-Covid-19_Report-2_Final_2020-12-09.pdf
3. DOI/URL: https://doi.org/10.26686/nzaroe.v25.6913
4. DOI/URL: doi:10.1080/1350293X.2021.1872672</t>
  </si>
  <si>
    <t>Auckland Medical Research Foundation - 2020 Project Grant</t>
  </si>
  <si>
    <t>End of life care during COVID-19 restrictions</t>
  </si>
  <si>
    <t>The impact of Covid-19 restrictions has been profound for people who have experienced the death of a whānau or family member since we first moved to Level 4 in March 2020. During Lockdown many people died alone due to visitor restrictions, with family/whānau grief exacerbated by an inability to hold tangihanga and funerals and even under Level 1 measures arranging visits from overseas relatives is complex. Understanding the circumstances – and experiences – of end of life care and dying from the family/whānau perspective is critical to informing national guidelines regarding optimizing palliative and end of life care during pandemics. Working in partnership with Auckland and Counties DHBs, we will conduct a mixed methods study involving over 1,000 bereaved family and whānau caregivers and approximately 60 health professionals, NGO and community development workers. Findings will inform the development of evidence-based guidelines and an inter-professional education resource to support DHBs, Hospices, Primary Healthcare Organisations, Aged Residential Care Facilities and the Ministry of Health in planning how to ensure high quality and equitable palliative and end of life care during pandemics.</t>
  </si>
  <si>
    <t>From crisis to recovery: Protecting child health and well-being throughout the pandemic</t>
  </si>
  <si>
    <t>As NZ moves through the COVID-19 crisis to recovery, the long-term impact of the pandemic is of pressing concern. The pandemic has involved stressful challenges that continue to pose a threat to health and well-being. The scientific community has documented the health costs of the pandemic but has overlooked the family processes that may undermine or protect children’s health and well-being during this challenging time. The current research answers an urgent call to identify ways to address the costs of pandemic-related family disruptions to children’s health and well-being. Leveraging an existing family study, we will track the health and well-being of NZ families prior to the pandemic, during the Level 4 lockdown, and two years into the pandemic to identify the family risk processes (inter-parental conflict, poor parenting) that increase the risk of detrimental health and well-being outcomes for children. We will also identify the family resilience processes (family cohesion, co-operative coparenting) that buffer the health and wellbeing costs of the pandemic. The results will offer valuable insight into how to cultivate family resilience in the face of stress and insecurity, thereby improving the health and quality of life of NZ families and their children.</t>
  </si>
  <si>
    <t>Annette</t>
  </si>
  <si>
    <t>Henderson</t>
  </si>
  <si>
    <t>Auckland Medical Research Foundation - Doctoral Scholarship</t>
  </si>
  <si>
    <t>Maternal mental health and vaccination behaviours in Aotearoa</t>
  </si>
  <si>
    <t>Over the past two centuries, vaccines have revolutionised human health, the ongoing COVID-19 pandemic a grim illustration of the dangers of uncontrolled disease. To achieve population immunity through vaccination, however, a large number of people must be vaccinated. In New Zealand, rates remain consistently lower than necessary for population immunity. Understanding drivers for low uptake is complex, but crucial to population health. One plausible cause is anxiety and depression in pregnant women and new mothers. Studies have found a strong link between psychological distress and decision-making challenges. Yet it is during the very period when 10-20% of pregnant women and new mothers experience anxiety or depression that 7 of the 15 childhood vaccines are due. Despite good reason to believe that poor mental health in pregnancy and postnatally increases the risk of missed vaccines, experimental techniques manipulating distress level, are ethically impossible. Massey University researchers will therefore test the hypothesis using sophisticated statistical analytic techniques. The study will contribute important knowledge for future interventions to increase vaccination rates by improving maternal mental health. Given misinformation circulating about vaccines and disruptions to routine immunisation programmes due to COVID-19, the need for current and relevant research has never been more pressing.</t>
  </si>
  <si>
    <t>Kember</t>
  </si>
  <si>
    <t>COVID-19 and interRAI research</t>
  </si>
  <si>
    <t>Older adults are the most at-risk group for COVID-19 infection. Self-isolation is likely to affect both formal and informal care and lead to loneliness, depression, accelerated functional and cognitive decline, and falls. Loneliness is a serious public health concern and a risk factor for premature mortality, poor physical and psychological wellbeing. interRAI Home Care is a comprehensive geriatric assessment mandated for all older New Zealanders assessed for publicly funded home support services and aged residential care. The interRAI population typically have physical illness and/or functional impairment. A NZ study found a high rate of loneliness (21%) among older adults assessed with the interRAI Home Care. It is likely that the interRAI population (~36,000 interRAI assessments per year) will experience further decline in their health and psychosocial well-being during the COVID-19 pandemic. The objectives of this study are to (i) track the impact of COVID-19 on the health and psychosocial indicators of the interRAI population quarterly in the first year of COVID-19; (ii) compare these indicators with the same indicators in the year before COVID-19; and (iii) report these indicators publicly as soon as data analysis is completed every quarter.</t>
  </si>
  <si>
    <t>Gary</t>
  </si>
  <si>
    <t>Cheung</t>
  </si>
  <si>
    <t>COVID-19 Vaccination in patients with chronic Kidney disease - New Zealand (C-VAK NZ study)</t>
  </si>
  <si>
    <t>Aotearoa New Zealand is in a unique position internationally due to our low community exposure to the severe acute respiratory syndrome-coronavirus-2 (SARS-CoV-2). Hence we can expect that very few dialysis or kidney transplant recipients will have immunity to COVID-19. Vaccination is expected to be undertaken in 2021. Dialysis and kidney transplant recipients are often less able to mount an immune response to vaccination. In addition, vaccination can stimulate anti HLA antibodies and cause acute antibody mediated rejection in transplant recipients and reduce the likelihood of acceptable transplant matches for patients on dialysis waiting for a transplant. We plan to measure the serological response to the COVID-19 vaccination in patients on dialysis and after kidney transplant in order to determine if these patient groups have a lower response to vaccination. Additionally we will identify whether patients awaiting kidney transplantation develop new anti HLA antibodies after vaccination.</t>
  </si>
  <si>
    <t>CVDB-200</t>
  </si>
  <si>
    <t>We conducted a cell based study very recently.
This recent study was carried out in collaboration with the University of Bordeaux in France. This study was successfully conducted using A549 cell line ( 10,000 cells). These are epithelial cells obtained from Human Caucasian lung carcinoma. During the study ACE2 (Angiotensin Converting Enzyme 2), a Protein Coding gene was then infected with the Wuhan SARS-CoV-2 strain in the presence of our drug candidates. qPCR of the genomic RNA was performed 24 hours after infection. Koru drug candidates exhibited over 50% inhibition of viral replication ( infectivity</t>
  </si>
  <si>
    <t xml:space="preserve">Repurposing known drugs and targets for Covid treatment
Identification of host targets that are important for viral/bacterial infection
2 targets shortlisted
Targeting these host proteins through in silico and in vitro drug repurposing using FDA approved drug library
Virtual screen for 2 targets - completed
Confirmation of hits through target assays and CPE assays - ongoing
CPE effect of Non-Cytotoxic hits in A549-Ace2 cells infected with SARS-Cov2 (Wuhan strain) at 100mM and 10mM
Why Koru 38 could be important in Covid-19 treatment
Koru 38 was tested against enzyme assay for Target 2 but did not show significant inhibition at highest concentration tested
It is a LFA-/ICAM-1 Antagonist – IC50: 0.074mM in HuT 78 T-cell adhesion assay in the presence of 10% human serum (HS). 
It shows strong inhibition of Jurkat T-cell attachment to ICAM-1 (IC50 = 2.98 nM), lymphocyte activation, and the release of inflammatory cytokines. In particular, releases of inflammatory cytokines, such as interferon γ (IFNγ), macrophage inflammatory protein-1α (MIP-1α), interleukin-1α (IL-1α), IL1β, IL-6, and IL-10 are strongly inhibited.
Koru38 has good metabolic stability in both human and rat liver microsomes. Rat iv PK studies revealed that it has short half-life, fast clearances, and low systemic exposure levels. 
Koru 38 has a good in vitro safety profile, negative in the Ames test and having low potency in both cytochrome P450 (CYP) inhibition (3A4, IC50 &gt;20 μM, and 2C9, IC50 = 3.0 μM) and hERG patch clamp (IC50 &gt;20 μM) assays.
In a randomized, double masked, placebo-controlled, dose-escalation phase I human clinical study, Koru 38 ophthalmic solution appears to be safe and well tolerated up to 5.0% TID. PK analysis showed maximum plasma concentrations of SAR 1118 were&lt;5 nM and did not affect circulating levels of CD3, CD4, or CD8 T-cells, suggesting a lack of systemic exposure. 
Koru 38 was tested against enzyme assay for Target 2 but did not show significant inhibition at highest concentration tested
It is a LFA-/ICAM-1 Antagonist – IC50: 0.074mM in HuT 78 T-cell adhesion assay in the presence of 10% human serum (HS). 
It shows strong inhibition of Jurkat T-cell attachment to ICAM-1 (IC50 = 2.98 nM), lymphocyte activation, and the release of inflammatory cytokines. In particular, releases of inflammatory cytokines, such as interferon γ (IFNγ), macrophage inflammatory protein-1α (MIP-1α), interleukin-1α (IL-1α), IL1β, IL-6, and IL-10 are strongly inhibited.
Koru38 has good metabolic stability in both human and rat liver microsomes. Rat iv PK studies revealed that it has short half-life, fast clearances, and low systemic exposure levels. 
Koru 38 has a good in vitro safety profile, negative in the Ames test and having low potency in both cytochrome P450 (CYP) inhibition (3A4, IC50 &gt;20 μM, and 2C9, IC50 = 3.0 μM) and hERG patch clamp (IC50 &gt;20 μM) assays.
In a randomized, double masked, placebo-controlled, dose-escalation phase I human clinical study, Koru 38 ophthalmic solution appears to be safe and well tolerated up to 5.0% TID. PK analysis showed maximum plasma concentrations of SAR 1118 were&lt;5 nM and did not affect circulating levels of CD3, CD4, or CD8 T-cells, suggesting a lack of systemic exposure. </t>
  </si>
  <si>
    <t>School of Psychology</t>
  </si>
  <si>
    <t>Dr Nickola Overall</t>
  </si>
  <si>
    <t>a.henderson@auckland.ac.nz</t>
  </si>
  <si>
    <t>(64) (21) 366577</t>
  </si>
  <si>
    <t>Extensive theory and research in the psychological and health sciences warn that the accumulating stress of the COVID-19 pandemic will take a considerable toll on mental and physical health. Yet, how the COVID-19 crisis has impacted the health of children largely remains unknown, despite that parents’ stress and family disruptions pose substantial risks to children’s health and well-being. The current project answers an urgent call to comprehensively examine the family processes that elevate versus buffer the risk to children’s long-term health and well-being. Leveraging and extending an existing family study, the current research will uniquely reveal the family risk processes (inter-parental conflict, poor parenting) that increase the risk of detrimental health and well-being outcomes for children. Our research will also identify the family resilience processes (family cohesion, co-operative coparenting) that buffer the costs of the COVID-19 pandemic on children’s health and well-being. This unmatched study will identify key risk and resilience processes precisely when family dynamics are crucial to children’s health and well-being. The results will offer valuable insight into how to cultivate family resilience in the face of stress and insecurity, and thus protect the health and quality of life of NZ families and their children.</t>
  </si>
  <si>
    <t>Auckland Medical Research Foundation Project Grant 2021</t>
  </si>
  <si>
    <t xml:space="preserve">1: 5201
2: 5203
3: 420601
4: 
5: </t>
  </si>
  <si>
    <t xml:space="preserve">Above, I have listed papers that are COVID-19 related and are related to this project in the following way. The present project will be looking at long-term impacts of COVID-19 and related lockdowns on family and child health and wellbeing using data from an ongoing longitudinal study (pre-pandemic). The above papers have been published using data we collected in the first NZ-wide lockdown in 2020. The present research will look at what has happened in these families and children in2021 and 2022. </t>
  </si>
  <si>
    <t>1. Partners' Attachment Insecurity and Stress Predict Poorer Relationship Functioning during COVID-19 Quarantines
2. Parents’ distress and poor parenting during a COVID-19 lockdown: The buffering effects of partner support and cooperative coparenting
3. Emotion regulation and psychological and physical health during a nationwide COVID-19 lockdown
4. Sexist attitudes predict family-based aggression during a COVID-19 lockdown.</t>
  </si>
  <si>
    <t>1. 10.1177/1948550621992973
2. https://doi.org/10.1037/dev0001207
3. https://doi.org/10.1037/emo0001046
4. https://doi.org/10.1037/fam0000834</t>
  </si>
  <si>
    <t>Health Research Council - 2020 COVID-19 Equity Response</t>
  </si>
  <si>
    <t>20/1380</t>
  </si>
  <si>
    <t>20/1383</t>
  </si>
  <si>
    <t>20/1384</t>
  </si>
  <si>
    <t>20/1389</t>
  </si>
  <si>
    <t>20/1396</t>
  </si>
  <si>
    <t>20/1419</t>
  </si>
  <si>
    <t>20/1442</t>
  </si>
  <si>
    <t>20/1452</t>
  </si>
  <si>
    <t>20/1459</t>
  </si>
  <si>
    <t>20/1474</t>
  </si>
  <si>
    <t>20/1480</t>
  </si>
  <si>
    <t>Health equity and wellbeing among older people’s caregivers during COVID-19</t>
  </si>
  <si>
    <t>Wellbeing of essential workers during COVID-19: Community support</t>
  </si>
  <si>
    <t>A pandemic response and recovery framework supporting equity for older people</t>
  </si>
  <si>
    <t>WHIRI: Pandemic system redesign to maximise Māori health gains</t>
  </si>
  <si>
    <t>Rāpua te Mārama: Bereaved Māori whānau experiences of palliative care and death</t>
  </si>
  <si>
    <t>Titiro whakamuri, kōkiri whakamua</t>
  </si>
  <si>
    <t>Te matatini o te horapa: a population based contagion network for Aotearoa NZ</t>
  </si>
  <si>
    <t>The M.E.K.E. Initiative: Taking health and fitness to whānau</t>
  </si>
  <si>
    <t>Connecting Kai</t>
  </si>
  <si>
    <t>Addressing the COVID-19 impacts upon Māori with mental illness</t>
  </si>
  <si>
    <t>Ensuring equity for Pacific families: Learning from a pandemic</t>
  </si>
  <si>
    <t>Unpaid caregivers are crucial in Aotearoa-New Zealand, especially in areas with inequitable access to health and social care. Yet knowledge of the challenges whānau, aiga and families face providing care to kaumātua/older people during the COVID-19 pandemic is limited. This participatory action research will explore changes in roles, and access to resources for caregivers to older care recipients (with and without dementia) during the pandemic, identifying positive aspects of caregiving alongside unmet needs and challenges. We will interview Māori, Pacific and rural-dwelling caregivers to 30 older care-recipients, and 30 representatives from organisations supporting caregivers; and analyse letters from caregivers in an archive of older people’s pandemic experiences. Through co-production with caregivers and community partners we will produce three short films describing caregivers’ pandemic experiences; identify a suite of resources for caregivers to use in future events requiring self-isolation, and in everyday life; and generate ideas to address unresolved issues.</t>
  </si>
  <si>
    <t>This project works in partnership with community support workers and their unions E tū and the PSA. Community support workers' wellbeing has been negatively impacted by the COVID-19 policy and practice response. One hundred and twenty interviews will be conducted by the research team and participant-researchers, including a specific Māori stream. This project asks 'What challenges have community support workers experienced, and how has this impacted their health and social wellbeing during COVID-19?'. This project will document the actions taken by this community to protect their own wellbeing, and that of their clients, during the COVID-19 response. Their experiences during the COVID-19 response will directly inform recommendations that can be implemented to reduce inequity in the wellbeing of Māori community support workers, and community support workers in general, during the COVID-19 response and in future disruptive events.</t>
  </si>
  <si>
    <t>Older people are unequally vulnerable to health effects of the current pandemic. This project will provide a public health response and recovery framework to support people aged over 55 during infectious disease threats in Aotearoa. The framework will use longitudinal data from 4000 older New Zealanders (37% Māori) who have participated in the Health, Work and Retirement Longitudinal Study across 15 years. The 2020 survey wave included items on participants’ experiences during the COVID-19 outbreak. A 12-month follow-up survey in 2021 will assess ongoing affects on wellbeing in a variety of domains to ascertain the health effects of experiences of government direction, work and volunteering, isolation, and ageism for different demographic groups. Specific attention will be given to the experiences of Māori, Pasifika, and Asian groups. The results will be used to develop a targeted response framework to be disseminated to all relevant government and non-government stakeholders.</t>
  </si>
  <si>
    <t>Māori with cancer are twice as likely to die after a diagnosis of cancer as non-Māori. Cancer pathways deprive Māori of health gain and are not pandemic resilient. In the Waikato, COVID-19 led to a rapid reconfiguration of hauora services to meet Māori need. This included the Whānau Hauora Integrated Response Initiative (WHIRI); a wraparound whānau hauora assessment with proactive management and navigation by clinicians. 
There are well documented significant inequities from time of referral through to cancer diagnosis which are exacerbated by COVID-19. Cancer nurse engagement is variable along this part of the cancer pathway, care quality is not well monitored, and the pathway is not pandemic resilient. We will redesign WHIRI for the cancer pathway from referral to diagnosis. This will be informed by evidence; clinical notes review; patient, whānau and staff interviews; and stakeholder engagement. We will pilot, evaluate and develop a service toolkit for national rollout.</t>
  </si>
  <si>
    <t>This qualitative kaupapa Māori study uses a public health lens to investigate the end-of-life experiences of 26 Māori whānau who had someone in their ‘bubble’ die during COVID-19 lockdown. We will explore whānau experiences of end-of-life care, gaps in palliative care, interpretation and enactment of COVID-19 health and tangihanga policies across seven sites, and the creative ways they used or adapted their customs. Up to 34 health professionals and funeral directors will provide insights into the challenges and creative solutions they adopted to support whānau. A creative-arts dissemination approach will be employed to collaborate with bereaved whānau to create a visual representation of their COVID-19 resilience. These visual-textual stories will be shared at interactive public exhibitions to promote community discussion and increase understanding. The findings will be disseminated on Pā Te Aroha (a Māori end-of-life website), publications and hui to support Māori resilience during pandemics.</t>
  </si>
  <si>
    <t>Pathways to wellbeing for tamariki and their whānau in emergency accommodation during COVID-19. Whānau Māori and Pacific are over-represented in the ‘hidden homeless’, living in motels or severe housing deprivation - with inequitable social, cultural and health impacts. In Kirikiriroa, COVID-19 has resulted in an increased number of tamariki Māori and Pacific in this accommodation, previously described as ‘transitional’. There are concerns about the impact of this environment on immediate and longer-term wellbeing. This research leverages off established community and research partnerships between Kirikiriroa Family Services Trust, K’aute Pasifika, University of Waikato and Waikato DHB to collect narrative (through Kaupapa Māori enquiry and Talanoa) with whānau in motels and severe housing deprivation. Greater understanding of the needs and challenges faced by whānau is required to ensure mitigation strategies are in place to avoid exacerbations of inequities, and support appropriate adaptation of COVID-19 control measures now and the future.</t>
  </si>
  <si>
    <t>Aotearoa has a world-class resource in the linked microdata of the StatisticsNZ Integrated Data Infrastructure (IDI). Our team has built an individual-based contagion model for simulating the spread of COVID-19 on contact networks, constructed from the IDI and other data. By explicitly including individual demographic and economic attributes in the model we can provide policy advice about vulnerability, what factors lead to increased risk, and what effective and equitable interventions would be. These range from behavioural changes and social support measures, to mitigate factors which increase transmission risk and inequities, to design of strategies for targeted testing and vaccination. The efficacy of the model is only as good as the data and assumptions that inform it. Poor quality official statistics are an issue that affect a number of communities. Hence, this project will use both qualitative and quantitative methods to identify and address data quality, equity and availability issues.</t>
  </si>
  <si>
    <t>The isolation experienced by people in high deprivation communities has increased after the COVID-19 pandemic with job losses and fears for health for people with chronic diseases. The M.E.K.E. Initiative brings together three innovations developed by Māori, for Māori: Patu healthy lifestyle programmes, the Meke Meter (a self-reported wellbeing tool which embraces Te Whare Tapa Whā) and the Domynis (a mobile container gym or 'wellbeing pod') that takes health and fitness to the people. This project will pilot an approach to imbed the Domynis in the middle of a shopping centre in a high deprivation neighbourhood, running Patu programmes from this pod and tracking community wellbeing using the online Meke Meter app. We will use a kaupapa Māori approach to investigate whether the placement of the pod in the community increases whānau engagement and capture the community’s perception of the impact of this initiative on their wellbeing.</t>
  </si>
  <si>
    <t>July 2020 marked a milestone for the Common Unity Project Aotearoa. They had given 60,000 meals in 6 years to their Te Awa Kairangi community. Working alongside Kokiri Marae, close to 20,000 of those meals were prepared and distributed during the COVID-19 lockdown, the 3 months from April-June 2020. Engaging with community, we will review the emergent food network that formed around Common Unity as they received and redistributed resources and connected kai and aroha to food-insecure whānau and households. Identifying the different pathways kai came to the network, documenting the agile response from Common Unity, and evaluating the impact of these processes and actions on the wider community will provide the knowledge base and guidance for community preparedness in future pandemics. A plan and framework will be created to assist our community, and others, negotiate disrupted food supplies and ensure kai for all in a time of crisis.</t>
  </si>
  <si>
    <t>Pandemics disproportionately affect vulnerable populations. Māori with serious mental illness who receive care through the public mental health system could have been the hardest affected in regard to COVID-19. 
Strategies created during COVID-19 entailed virtual methods to provide psychosocial support, in addition to broad public health campaigns that promoted public-facing materials to address emotional distress and promote wellbeing. There were policies to mitigate negative health and economic outcomes of COVID-19. Yet, there were few strategies focused upon people with serious mental illness, uniquely high risk, to minimise adverse outcomes from the pandemic. 
There is no evidence about the impact of COVID-19 upon Māori with pre-existing mental health issues, nor of the psychological impact of COVID-19 or the Government's public health precautionary measures on Māori. This study will be led by Māori Lived Experience Leaders to identify the impacts of COVID-19 on Māori.</t>
  </si>
  <si>
    <t>Pacific peoples are particularly at risk from worsening wellbeing outcomes as a result of COVID-19. Key contributing factors include a high prevalence of long-term and respiratory conditions, leaving Pacific peoples vulnerable if they catch the virus. Existing barriers to healthcare (e.g. cost, health literacy, racism) have significant implications for Pacific peoples’ access to key messages, testing and healthcare. Finally, existing socioeconomic inequities experienced by Pacific communities will worsen as a result of the flow-on effects from COVID-19 (e.g. unemployment). In this study, we will identify, via repeated interviews, the key issues that 15 Pacific families faced and continue to face through the various stages of COVID-19, and how successful key initiatives are at supporting Pacific families. Key policy makers and providers will also be interviewed over the response for Pacific peoples. The findings will support community and government responses for Pacific health and wellbeing.</t>
  </si>
  <si>
    <t>Waikato District Health Board</t>
  </si>
  <si>
    <t>Kirikiriroa Family Services Trust</t>
  </si>
  <si>
    <t>Eastern Institute of Technology</t>
  </si>
  <si>
    <t>Te Rau Ora</t>
  </si>
  <si>
    <t>Pacific Perspectives</t>
  </si>
  <si>
    <t>Vanessa</t>
  </si>
  <si>
    <t>Burholt</t>
  </si>
  <si>
    <t>Katherine</t>
  </si>
  <si>
    <t>Ravenswood</t>
  </si>
  <si>
    <t>Christine</t>
  </si>
  <si>
    <t>Stephens</t>
  </si>
  <si>
    <t>Nina</t>
  </si>
  <si>
    <t>Nicole</t>
  </si>
  <si>
    <t>Coupe</t>
  </si>
  <si>
    <t>Dion</t>
  </si>
  <si>
    <t>Rachel</t>
  </si>
  <si>
    <t>Forrest</t>
  </si>
  <si>
    <t>Kahurangi</t>
  </si>
  <si>
    <t>Dey</t>
  </si>
  <si>
    <t>Maria</t>
  </si>
  <si>
    <t>Jacqueline</t>
  </si>
  <si>
    <t>Cumming</t>
  </si>
  <si>
    <t>CVDB-201</t>
  </si>
  <si>
    <t>Sport New Zealand</t>
  </si>
  <si>
    <t>Victoria University of Wellington
University of Edinburgh</t>
  </si>
  <si>
    <t>Richards</t>
  </si>
  <si>
    <t>Dr Oliver Wilson
Dr Paul Kelly
Hamish McEwen
Janette Brocklesby</t>
  </si>
  <si>
    <t>Mr Hamish McEwen</t>
  </si>
  <si>
    <t>Hamish.McEwen@sportnz.org.nz</t>
  </si>
  <si>
    <t>(64) (21) 825853</t>
  </si>
  <si>
    <t>Sport NZ, together with academics from Victoria University of Wellington, conducted the pragmatic cohort study across a series of surveys of between 2,500- 4,500 adults (18 years and older) between April 2020 and April 2021.
The study showed that as the country emerged from the first lockdown in June 2020, participation in weekly physical activity was significantly (-5.7%) lower than before the pandemic.  That trend continued, and from June 2020 through April 2021, while there were variations in the participation rates of physical activity, the big picture was one of a large and sustained decline in physical activity when compared to pre-pandemic.</t>
  </si>
  <si>
    <t>Sport New Zealand operational budget</t>
  </si>
  <si>
    <t xml:space="preserve">1: 420201
2: 420205
3: 420606
4: 420799
5: </t>
  </si>
  <si>
    <t>1. Declines in Physical Activity among New Zealand Adults during the COVID-19 Pandemic: Longitudinal Analyses of Five Data Waves from Pre-Pandemic through April 2021</t>
  </si>
  <si>
    <t>1. https://www.mdpi.com/1660-4601/19/7/4041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</si>
</sst>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44" formatCode="_-&quot;$&quot;* #,##0.00_-;\-&quot;$&quot;* #,##0.00_-;_-&quot;$&quot;* &quot;-&quot;??_-;_-@_-"/>
    <numFmt numFmtId="164" formatCode="&quot;$&quot;#,##0"/>
    <numFmt numFmtId="165" formatCode="yyyy\-mm\-dd;@"/>
    <numFmt numFmtId="166" formatCode="_-&quot;$&quot;* #,##0_-;\-&quot;$&quot;* #,##0_-;_-&quot;$&quot;* &quot;-&quot;??_-;_-@_-"/>
  </numFmts>
  <fonts count="45" x14ac:knownFonts="1">
    <font>
      <sz val="11"/>
      <color theme="1"/>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rgb="FFFF0000"/>
      <name val="Calibri"/>
      <family val="2"/>
    </font>
    <font>
      <sz val="11"/>
      <color theme="1"/>
      <name val="Calibri"/>
      <family val="2"/>
    </font>
    <font>
      <b/>
      <sz val="11"/>
      <color theme="1"/>
      <name val="Calibri"/>
      <family val="2"/>
    </font>
    <font>
      <sz val="11"/>
      <color theme="1"/>
      <name val="Calibri"/>
      <family val="2"/>
    </font>
    <font>
      <sz val="11"/>
      <color rgb="FF000000"/>
      <name val="Calibri"/>
      <family val="2"/>
    </font>
    <font>
      <b/>
      <sz val="11"/>
      <color theme="1"/>
      <name val="Arial"/>
      <family val="2"/>
    </font>
    <font>
      <u/>
      <sz val="11"/>
      <color theme="10"/>
      <name val="Arial"/>
      <family val="2"/>
    </font>
    <font>
      <sz val="10"/>
      <color rgb="FF000000"/>
      <name val="Arial"/>
      <family val="2"/>
    </font>
    <font>
      <sz val="12"/>
      <color theme="1"/>
      <name val="Calibri"/>
      <family val="2"/>
      <scheme val="minor"/>
    </font>
    <font>
      <b/>
      <u/>
      <sz val="12"/>
      <color theme="1"/>
      <name val="Calibri"/>
      <family val="2"/>
      <scheme val="minor"/>
    </font>
    <font>
      <sz val="12"/>
      <color rgb="FF000000"/>
      <name val="Calibri"/>
      <family val="2"/>
      <scheme val="minor"/>
    </font>
    <font>
      <sz val="12"/>
      <name val="Calibri"/>
      <family val="2"/>
      <scheme val="minor"/>
    </font>
    <font>
      <u/>
      <sz val="12"/>
      <color theme="10"/>
      <name val="Calibri"/>
      <family val="2"/>
      <scheme val="minor"/>
    </font>
    <font>
      <b/>
      <sz val="12"/>
      <color theme="1"/>
      <name val="Calibri"/>
      <family val="2"/>
      <scheme val="minor"/>
    </font>
    <font>
      <b/>
      <sz val="12"/>
      <name val="Calibri"/>
      <family val="2"/>
      <scheme val="minor"/>
    </font>
    <font>
      <u/>
      <sz val="12"/>
      <color rgb="FF0563C1"/>
      <name val="Calibri"/>
      <family val="2"/>
      <scheme val="minor"/>
    </font>
    <font>
      <u/>
      <sz val="12"/>
      <color rgb="FF0000FF"/>
      <name val="Calibri"/>
      <family val="2"/>
      <scheme val="minor"/>
    </font>
    <font>
      <sz val="12"/>
      <color rgb="FF0563C1"/>
      <name val="Calibri"/>
      <family val="2"/>
      <scheme val="minor"/>
    </font>
    <font>
      <sz val="12"/>
      <color rgb="FF70AD47"/>
      <name val="Calibri"/>
      <family val="2"/>
      <scheme val="minor"/>
    </font>
    <font>
      <b/>
      <sz val="12"/>
      <color theme="0"/>
      <name val="Calibri"/>
      <family val="2"/>
      <scheme val="minor"/>
    </font>
    <font>
      <sz val="12"/>
      <color theme="1"/>
      <name val="Calibri"/>
      <family val="2"/>
      <scheme val="minor"/>
    </font>
    <font>
      <sz val="12"/>
      <color theme="1"/>
      <name val="Times New Roman"/>
      <family val="1"/>
    </font>
    <font>
      <sz val="12"/>
      <color rgb="FF000000"/>
      <name val="Calibri"/>
      <family val="2"/>
    </font>
    <font>
      <sz val="11"/>
      <color theme="1"/>
      <name val="Calibri"/>
      <family val="2"/>
      <scheme val="minor"/>
    </font>
    <font>
      <sz val="12"/>
      <color theme="0"/>
      <name val="Calibri"/>
      <family val="2"/>
      <scheme val="minor"/>
    </font>
    <font>
      <sz val="12"/>
      <color theme="1"/>
      <name val="Calibri"/>
      <family val="2"/>
      <scheme val="minor"/>
    </font>
    <font>
      <sz val="12"/>
      <name val="Calibri"/>
      <family val="2"/>
      <scheme val="minor"/>
    </font>
    <font>
      <sz val="11"/>
      <color rgb="FF000000"/>
      <name val="Calibri"/>
      <family val="2"/>
    </font>
    <font>
      <sz val="12"/>
      <color theme="1"/>
      <name val="Calibri"/>
      <scheme val="minor"/>
    </font>
    <font>
      <sz val="12"/>
      <name val="Calibri"/>
      <scheme val="minor"/>
    </font>
    <font>
      <b/>
      <u/>
      <sz val="11"/>
      <color theme="10"/>
      <name val="Arial"/>
      <family val="2"/>
    </font>
    <font>
      <sz val="12"/>
      <color theme="1"/>
      <name val="Calibri"/>
      <family val="2"/>
      <scheme val="major"/>
    </font>
    <font>
      <sz val="11"/>
      <color theme="1"/>
      <name val="Arial"/>
    </font>
    <font>
      <sz val="12"/>
      <color theme="1"/>
      <name val="Arial"/>
      <family val="2"/>
    </font>
  </fonts>
  <fills count="5">
    <fill>
      <patternFill patternType="none"/>
    </fill>
    <fill>
      <patternFill patternType="gray125"/>
    </fill>
    <fill>
      <patternFill patternType="solid">
        <fgColor rgb="FFFFC000"/>
        <bgColor indexed="64"/>
      </patternFill>
    </fill>
    <fill>
      <patternFill patternType="solid">
        <fgColor theme="4" tint="0.79998168889431442"/>
        <bgColor theme="4" tint="0.79998168889431442"/>
      </patternFill>
    </fill>
    <fill>
      <patternFill patternType="solid">
        <fgColor theme="7"/>
        <bgColor indexed="64"/>
      </patternFill>
    </fill>
  </fills>
  <borders count="17">
    <border>
      <left/>
      <right/>
      <top/>
      <bottom/>
      <diagonal/>
    </border>
    <border>
      <left/>
      <right/>
      <top/>
      <bottom/>
      <diagonal/>
    </border>
    <border>
      <left/>
      <right/>
      <top style="thin">
        <color theme="8"/>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
      <left/>
      <right/>
      <top/>
      <bottom style="thin">
        <color theme="4" tint="0.39997558519241921"/>
      </bottom>
      <diagonal/>
    </border>
    <border>
      <left/>
      <right/>
      <top style="thin">
        <color theme="8"/>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diagonal/>
    </border>
    <border>
      <left/>
      <right style="thin">
        <color theme="4" tint="0.39997558519241921"/>
      </right>
      <top/>
      <bottom/>
      <diagonal/>
    </border>
    <border>
      <left style="thin">
        <color theme="4" tint="0.39997558519241921"/>
      </left>
      <right style="thin">
        <color theme="4" tint="0.39997558519241921"/>
      </right>
      <top/>
      <bottom/>
      <diagonal/>
    </border>
    <border>
      <left/>
      <right style="thin">
        <color theme="4" tint="0.39997558519241921"/>
      </right>
      <top style="thin">
        <color theme="8"/>
      </top>
      <bottom style="thin">
        <color theme="4" tint="0.39997558519241921"/>
      </bottom>
      <diagonal/>
    </border>
  </borders>
  <cellStyleXfs count="7">
    <xf numFmtId="0" fontId="0" fillId="0" borderId="0"/>
    <xf numFmtId="0" fontId="10" fillId="0" borderId="1"/>
    <xf numFmtId="0" fontId="17" fillId="0" borderId="0" applyNumberFormat="0" applyFill="0" applyBorder="0" applyAlignment="0" applyProtection="0"/>
    <xf numFmtId="0" fontId="18" fillId="0" borderId="1"/>
    <xf numFmtId="0" fontId="38" fillId="0" borderId="1"/>
    <xf numFmtId="0" fontId="8" fillId="0" borderId="1"/>
    <xf numFmtId="44" fontId="43" fillId="0" borderId="0" applyFont="0" applyFill="0" applyBorder="0" applyAlignment="0" applyProtection="0"/>
  </cellStyleXfs>
  <cellXfs count="230">
    <xf numFmtId="0" fontId="0" fillId="0" borderId="0" xfId="0" applyFont="1" applyAlignment="1"/>
    <xf numFmtId="0" fontId="11" fillId="0" borderId="0" xfId="0" applyFont="1" applyAlignment="1"/>
    <xf numFmtId="0" fontId="12" fillId="0" borderId="0" xfId="0" applyFont="1"/>
    <xf numFmtId="0" fontId="12" fillId="0" borderId="0" xfId="0" applyFont="1" applyAlignment="1">
      <alignment horizontal="left" vertical="top" wrapText="1"/>
    </xf>
    <xf numFmtId="0" fontId="0" fillId="0" borderId="0" xfId="0" applyFont="1" applyAlignment="1">
      <alignment wrapText="1"/>
    </xf>
    <xf numFmtId="0" fontId="13" fillId="0" borderId="0" xfId="0" applyFont="1" applyAlignment="1">
      <alignment wrapText="1"/>
    </xf>
    <xf numFmtId="0" fontId="12" fillId="0" borderId="0" xfId="0" applyFont="1" applyAlignment="1">
      <alignment wrapText="1"/>
    </xf>
    <xf numFmtId="0" fontId="14" fillId="0" borderId="0" xfId="0" applyFont="1" applyAlignment="1">
      <alignment wrapText="1"/>
    </xf>
    <xf numFmtId="0" fontId="15" fillId="0" borderId="0" xfId="0" applyFont="1" applyAlignment="1">
      <alignment wrapText="1"/>
    </xf>
    <xf numFmtId="0" fontId="19" fillId="0" borderId="0" xfId="0" applyFont="1" applyAlignment="1">
      <alignment wrapText="1"/>
    </xf>
    <xf numFmtId="0" fontId="19" fillId="0" borderId="0" xfId="0" applyFont="1" applyAlignment="1">
      <alignment horizontal="left" wrapText="1"/>
    </xf>
    <xf numFmtId="0" fontId="19" fillId="0" borderId="0" xfId="0" applyFont="1" applyFill="1" applyAlignment="1">
      <alignment wrapText="1"/>
    </xf>
    <xf numFmtId="165" fontId="19" fillId="0" borderId="0" xfId="0" applyNumberFormat="1" applyFont="1" applyAlignment="1">
      <alignment wrapText="1"/>
    </xf>
    <xf numFmtId="0" fontId="16" fillId="0" borderId="0" xfId="0" applyFont="1" applyAlignment="1">
      <alignment wrapText="1"/>
    </xf>
    <xf numFmtId="165" fontId="19" fillId="0" borderId="0" xfId="0" applyNumberFormat="1" applyFont="1" applyFill="1" applyAlignment="1">
      <alignment wrapText="1"/>
    </xf>
    <xf numFmtId="165" fontId="30" fillId="0" borderId="1" xfId="0" applyNumberFormat="1" applyFont="1" applyFill="1" applyBorder="1" applyAlignment="1">
      <alignment wrapText="1"/>
    </xf>
    <xf numFmtId="0" fontId="30" fillId="0" borderId="1" xfId="0" applyFont="1" applyFill="1" applyBorder="1" applyAlignment="1">
      <alignment wrapText="1"/>
    </xf>
    <xf numFmtId="164" fontId="19" fillId="0" borderId="0" xfId="0" applyNumberFormat="1" applyFont="1" applyAlignment="1">
      <alignment wrapText="1"/>
    </xf>
    <xf numFmtId="165" fontId="19" fillId="0" borderId="2" xfId="0" applyNumberFormat="1" applyFont="1" applyFill="1" applyBorder="1" applyAlignment="1">
      <alignment horizontal="center" wrapText="1"/>
    </xf>
    <xf numFmtId="0" fontId="19" fillId="0" borderId="2" xfId="0" applyFont="1" applyFill="1" applyBorder="1" applyAlignment="1">
      <alignment wrapText="1"/>
    </xf>
    <xf numFmtId="0" fontId="19" fillId="0" borderId="2" xfId="0" applyFont="1" applyFill="1" applyBorder="1" applyAlignment="1">
      <alignment horizontal="center" wrapText="1"/>
    </xf>
    <xf numFmtId="5" fontId="19" fillId="0" borderId="2" xfId="0" applyNumberFormat="1" applyFont="1" applyFill="1" applyBorder="1" applyAlignment="1">
      <alignment wrapText="1"/>
    </xf>
    <xf numFmtId="0" fontId="22" fillId="0" borderId="2" xfId="0" applyFont="1" applyFill="1" applyBorder="1" applyAlignment="1">
      <alignment wrapText="1"/>
    </xf>
    <xf numFmtId="164" fontId="22" fillId="0" borderId="2" xfId="0" applyNumberFormat="1" applyFont="1" applyFill="1" applyBorder="1" applyAlignment="1">
      <alignment wrapText="1"/>
    </xf>
    <xf numFmtId="0" fontId="31" fillId="0" borderId="2" xfId="0" applyFont="1" applyFill="1" applyBorder="1" applyAlignment="1">
      <alignment horizontal="center" wrapText="1"/>
    </xf>
    <xf numFmtId="165" fontId="31" fillId="0" borderId="2" xfId="0" applyNumberFormat="1" applyFont="1" applyFill="1" applyBorder="1" applyAlignment="1">
      <alignment horizontal="center" wrapText="1"/>
    </xf>
    <xf numFmtId="0" fontId="31" fillId="0" borderId="2" xfId="0" applyFont="1" applyFill="1" applyBorder="1" applyAlignment="1">
      <alignment wrapText="1"/>
    </xf>
    <xf numFmtId="164" fontId="31" fillId="0" borderId="2" xfId="0" applyNumberFormat="1" applyFont="1" applyFill="1" applyBorder="1" applyAlignment="1">
      <alignment wrapText="1"/>
    </xf>
    <xf numFmtId="0" fontId="19" fillId="0" borderId="0" xfId="0" applyFont="1" applyAlignment="1">
      <alignment vertical="center" wrapText="1" shrinkToFit="1"/>
    </xf>
    <xf numFmtId="0" fontId="19" fillId="0" borderId="0" xfId="0" applyFont="1" applyAlignment="1">
      <alignment vertical="center" wrapText="1"/>
    </xf>
    <xf numFmtId="0" fontId="9" fillId="0" borderId="0" xfId="0" applyFont="1" applyAlignment="1">
      <alignment wrapText="1"/>
    </xf>
    <xf numFmtId="0" fontId="35" fillId="0" borderId="1" xfId="0" applyFont="1" applyFill="1" applyBorder="1" applyAlignment="1">
      <alignment wrapText="1"/>
    </xf>
    <xf numFmtId="166" fontId="19" fillId="0" borderId="2" xfId="0" applyNumberFormat="1" applyFont="1" applyFill="1" applyBorder="1" applyAlignment="1">
      <alignment wrapText="1"/>
    </xf>
    <xf numFmtId="166" fontId="31" fillId="0" borderId="2" xfId="0" applyNumberFormat="1" applyFont="1" applyFill="1" applyBorder="1" applyAlignment="1">
      <alignment wrapText="1"/>
    </xf>
    <xf numFmtId="0" fontId="36" fillId="0" borderId="2" xfId="0" applyFont="1" applyFill="1" applyBorder="1" applyAlignment="1">
      <alignment horizontal="center" wrapText="1"/>
    </xf>
    <xf numFmtId="165" fontId="36" fillId="0" borderId="2" xfId="0" applyNumberFormat="1" applyFont="1" applyFill="1" applyBorder="1" applyAlignment="1">
      <alignment horizontal="center" wrapText="1"/>
    </xf>
    <xf numFmtId="0" fontId="36" fillId="0" borderId="2" xfId="0" applyFont="1" applyFill="1" applyBorder="1" applyAlignment="1">
      <alignment wrapText="1"/>
    </xf>
    <xf numFmtId="0" fontId="37" fillId="0" borderId="2" xfId="0" applyFont="1" applyFill="1" applyBorder="1" applyAlignment="1">
      <alignment wrapText="1"/>
    </xf>
    <xf numFmtId="166" fontId="36" fillId="0" borderId="2" xfId="0" applyNumberFormat="1" applyFont="1" applyFill="1" applyBorder="1" applyAlignment="1">
      <alignment wrapText="1"/>
    </xf>
    <xf numFmtId="0" fontId="36" fillId="0" borderId="2" xfId="5" applyFont="1" applyFill="1" applyBorder="1" applyAlignment="1">
      <alignment horizontal="center" wrapText="1"/>
    </xf>
    <xf numFmtId="0" fontId="39" fillId="0" borderId="2" xfId="0" applyFont="1" applyFill="1" applyBorder="1" applyAlignment="1">
      <alignment horizontal="center" wrapText="1"/>
    </xf>
    <xf numFmtId="0" fontId="19" fillId="0" borderId="2" xfId="0" applyNumberFormat="1" applyFont="1" applyFill="1" applyBorder="1" applyAlignment="1">
      <alignment horizontal="center" vertical="center" wrapText="1"/>
    </xf>
    <xf numFmtId="0" fontId="31" fillId="0" borderId="2" xfId="0" applyNumberFormat="1" applyFont="1" applyFill="1" applyBorder="1" applyAlignment="1">
      <alignment horizontal="center" vertical="center" wrapText="1"/>
    </xf>
    <xf numFmtId="0" fontId="17" fillId="0" borderId="2" xfId="2" applyNumberFormat="1" applyFill="1" applyBorder="1" applyAlignment="1">
      <alignment horizontal="center" vertical="center" wrapText="1"/>
    </xf>
    <xf numFmtId="0" fontId="36" fillId="0" borderId="2" xfId="0" applyNumberFormat="1" applyFont="1" applyFill="1" applyBorder="1" applyAlignment="1">
      <alignment horizontal="center" vertical="center" wrapText="1"/>
    </xf>
    <xf numFmtId="165" fontId="39" fillId="0" borderId="2" xfId="0" applyNumberFormat="1" applyFont="1" applyFill="1" applyBorder="1" applyAlignment="1">
      <alignment horizontal="center" wrapText="1"/>
    </xf>
    <xf numFmtId="0" fontId="39" fillId="0" borderId="2" xfId="0" applyNumberFormat="1" applyFont="1" applyFill="1" applyBorder="1" applyAlignment="1">
      <alignment horizontal="center" vertical="center" wrapText="1"/>
    </xf>
    <xf numFmtId="0" fontId="39" fillId="0" borderId="2" xfId="0" applyFont="1" applyFill="1" applyBorder="1" applyAlignment="1">
      <alignment wrapText="1"/>
    </xf>
    <xf numFmtId="0" fontId="40" fillId="0" borderId="2" xfId="0" applyFont="1" applyFill="1" applyBorder="1" applyAlignment="1">
      <alignment wrapText="1"/>
    </xf>
    <xf numFmtId="166" fontId="39" fillId="0" borderId="2" xfId="0" applyNumberFormat="1" applyFont="1" applyFill="1" applyBorder="1" applyAlignment="1">
      <alignment wrapText="1"/>
    </xf>
    <xf numFmtId="0" fontId="19" fillId="0" borderId="0" xfId="0" applyFont="1" applyAlignment="1">
      <alignment vertical="top" wrapText="1"/>
    </xf>
    <xf numFmtId="0" fontId="17" fillId="0" borderId="2" xfId="2" applyFill="1" applyBorder="1" applyAlignment="1">
      <alignment horizontal="center" vertical="center" wrapText="1"/>
    </xf>
    <xf numFmtId="0" fontId="19" fillId="0" borderId="2" xfId="0" applyFont="1" applyFill="1" applyBorder="1" applyAlignment="1">
      <alignment vertical="center" wrapText="1"/>
    </xf>
    <xf numFmtId="0" fontId="19" fillId="0" borderId="0" xfId="0" applyFont="1" applyFill="1" applyBorder="1" applyAlignment="1">
      <alignment wrapText="1"/>
    </xf>
    <xf numFmtId="165" fontId="19" fillId="0" borderId="0" xfId="0" applyNumberFormat="1" applyFont="1" applyFill="1" applyBorder="1" applyAlignment="1">
      <alignment horizontal="center" wrapText="1"/>
    </xf>
    <xf numFmtId="0" fontId="24" fillId="0" borderId="2" xfId="0" applyFont="1" applyFill="1" applyBorder="1" applyAlignment="1">
      <alignment wrapText="1"/>
    </xf>
    <xf numFmtId="0" fontId="22" fillId="0" borderId="0" xfId="0" applyFont="1" applyFill="1" applyBorder="1" applyAlignment="1">
      <alignment wrapText="1"/>
    </xf>
    <xf numFmtId="164" fontId="19" fillId="0" borderId="2" xfId="0" applyNumberFormat="1" applyFont="1" applyFill="1" applyBorder="1" applyAlignment="1">
      <alignment wrapText="1"/>
    </xf>
    <xf numFmtId="164" fontId="34" fillId="0" borderId="2" xfId="0" applyNumberFormat="1" applyFont="1" applyFill="1" applyBorder="1" applyAlignment="1"/>
    <xf numFmtId="164" fontId="34" fillId="0" borderId="2" xfId="0" applyNumberFormat="1" applyFont="1" applyFill="1" applyBorder="1"/>
    <xf numFmtId="164" fontId="34" fillId="0" borderId="0" xfId="0" applyNumberFormat="1" applyFont="1" applyFill="1" applyBorder="1" applyAlignment="1"/>
    <xf numFmtId="0" fontId="17" fillId="0" borderId="2" xfId="2" applyFill="1" applyBorder="1" applyAlignment="1">
      <alignment horizontal="center" vertical="center"/>
    </xf>
    <xf numFmtId="0" fontId="19" fillId="0" borderId="1" xfId="0" applyNumberFormat="1" applyFont="1" applyFill="1" applyBorder="1" applyAlignment="1">
      <alignment horizontal="center" vertical="center" wrapText="1"/>
    </xf>
    <xf numFmtId="165" fontId="17" fillId="0" borderId="2" xfId="2" applyNumberFormat="1" applyFill="1" applyBorder="1" applyAlignment="1">
      <alignment horizontal="center" vertical="center" wrapText="1"/>
    </xf>
    <xf numFmtId="165" fontId="19" fillId="0" borderId="1" xfId="0" applyNumberFormat="1" applyFont="1" applyFill="1" applyBorder="1" applyAlignment="1">
      <alignment horizontal="center" wrapText="1"/>
    </xf>
    <xf numFmtId="5" fontId="19" fillId="0" borderId="0" xfId="0" applyNumberFormat="1" applyFont="1" applyFill="1" applyBorder="1" applyAlignment="1">
      <alignment wrapText="1"/>
    </xf>
    <xf numFmtId="166" fontId="39" fillId="0" borderId="0" xfId="0" applyNumberFormat="1" applyFont="1" applyFill="1" applyBorder="1" applyAlignment="1">
      <alignment wrapText="1"/>
    </xf>
    <xf numFmtId="164" fontId="22" fillId="0" borderId="0" xfId="0" applyNumberFormat="1" applyFont="1" applyFill="1" applyBorder="1" applyAlignment="1">
      <alignment wrapText="1"/>
    </xf>
    <xf numFmtId="164" fontId="31" fillId="0" borderId="0" xfId="0" applyNumberFormat="1" applyFont="1" applyFill="1" applyBorder="1" applyAlignment="1">
      <alignment wrapText="1"/>
    </xf>
    <xf numFmtId="0" fontId="17" fillId="0" borderId="0" xfId="2" applyNumberFormat="1" applyFill="1" applyBorder="1" applyAlignment="1">
      <alignment horizontal="center" vertical="center" wrapText="1"/>
    </xf>
    <xf numFmtId="0" fontId="42" fillId="0" borderId="0" xfId="0" applyFont="1" applyAlignment="1"/>
    <xf numFmtId="0" fontId="19" fillId="0" borderId="9" xfId="0" applyFont="1" applyFill="1" applyBorder="1" applyAlignment="1">
      <alignment wrapText="1"/>
    </xf>
    <xf numFmtId="166" fontId="36" fillId="0" borderId="0" xfId="0" applyNumberFormat="1" applyFont="1" applyFill="1" applyBorder="1" applyAlignment="1">
      <alignment wrapText="1"/>
    </xf>
    <xf numFmtId="0" fontId="19" fillId="0" borderId="9" xfId="0" applyFont="1" applyFill="1" applyBorder="1" applyAlignment="1">
      <alignment horizontal="left"/>
    </xf>
    <xf numFmtId="0" fontId="17" fillId="0" borderId="11" xfId="2" applyNumberFormat="1" applyFill="1" applyBorder="1" applyAlignment="1">
      <alignment horizontal="center" vertical="center" wrapText="1"/>
    </xf>
    <xf numFmtId="0" fontId="17" fillId="0" borderId="10" xfId="2" applyFill="1" applyBorder="1" applyAlignment="1">
      <alignment horizontal="center" vertical="center" wrapText="1"/>
    </xf>
    <xf numFmtId="0" fontId="17" fillId="0" borderId="10" xfId="2" applyNumberFormat="1" applyFill="1" applyBorder="1" applyAlignment="1">
      <alignment horizontal="center" vertical="center" wrapText="1"/>
    </xf>
    <xf numFmtId="165" fontId="17" fillId="0" borderId="10" xfId="2" applyNumberFormat="1" applyFill="1" applyBorder="1" applyAlignment="1">
      <alignment horizontal="center" vertical="center" wrapText="1"/>
    </xf>
    <xf numFmtId="0" fontId="17" fillId="0" borderId="10" xfId="2" applyFill="1" applyBorder="1" applyAlignment="1">
      <alignment horizontal="center" vertical="center"/>
    </xf>
    <xf numFmtId="0" fontId="17" fillId="0" borderId="6" xfId="2" applyFill="1" applyBorder="1" applyAlignment="1">
      <alignment horizontal="center" wrapText="1"/>
    </xf>
    <xf numFmtId="0" fontId="17" fillId="0" borderId="1" xfId="2" applyFill="1" applyBorder="1" applyAlignment="1">
      <alignment horizontal="center" wrapText="1"/>
    </xf>
    <xf numFmtId="0" fontId="17" fillId="0" borderId="6" xfId="2" applyFill="1" applyBorder="1" applyAlignment="1">
      <alignment horizontal="center"/>
    </xf>
    <xf numFmtId="0" fontId="19" fillId="0" borderId="5" xfId="0" applyFont="1" applyFill="1" applyBorder="1" applyAlignment="1">
      <alignment wrapText="1"/>
    </xf>
    <xf numFmtId="165" fontId="19" fillId="0" borderId="6" xfId="0" applyNumberFormat="1" applyFont="1" applyFill="1" applyBorder="1" applyAlignment="1">
      <alignment wrapText="1"/>
    </xf>
    <xf numFmtId="0" fontId="19" fillId="0" borderId="6" xfId="0" applyFont="1" applyFill="1" applyBorder="1" applyAlignment="1">
      <alignment wrapText="1"/>
    </xf>
    <xf numFmtId="0" fontId="19" fillId="0" borderId="6" xfId="0" applyFont="1" applyFill="1" applyBorder="1" applyAlignment="1">
      <alignment horizontal="left" wrapText="1"/>
    </xf>
    <xf numFmtId="0" fontId="19" fillId="0" borderId="6" xfId="0" applyFont="1" applyFill="1" applyBorder="1" applyAlignment="1">
      <alignment vertical="center" wrapText="1" shrinkToFit="1"/>
    </xf>
    <xf numFmtId="164" fontId="19" fillId="0" borderId="6" xfId="0" applyNumberFormat="1" applyFont="1" applyFill="1" applyBorder="1" applyAlignment="1">
      <alignment horizontal="left" wrapText="1"/>
    </xf>
    <xf numFmtId="0" fontId="19" fillId="0" borderId="6" xfId="0" applyFont="1" applyFill="1" applyBorder="1" applyAlignment="1">
      <alignment vertical="center" wrapText="1"/>
    </xf>
    <xf numFmtId="0" fontId="19" fillId="0" borderId="7" xfId="0" applyFont="1" applyFill="1" applyBorder="1" applyAlignment="1">
      <alignment vertical="center" wrapText="1"/>
    </xf>
    <xf numFmtId="0" fontId="19" fillId="0" borderId="8" xfId="0" applyFont="1" applyFill="1" applyBorder="1" applyAlignment="1">
      <alignment vertical="top" wrapText="1"/>
    </xf>
    <xf numFmtId="164" fontId="19" fillId="0" borderId="6" xfId="0" applyNumberFormat="1" applyFont="1" applyFill="1" applyBorder="1" applyAlignment="1">
      <alignment wrapText="1"/>
    </xf>
    <xf numFmtId="0" fontId="17" fillId="0" borderId="6" xfId="2" applyFont="1" applyFill="1" applyBorder="1" applyAlignment="1">
      <alignment horizontal="center"/>
    </xf>
    <xf numFmtId="0" fontId="22" fillId="0" borderId="6" xfId="0" applyFont="1" applyFill="1" applyBorder="1" applyAlignment="1">
      <alignment wrapText="1"/>
    </xf>
    <xf numFmtId="0" fontId="22" fillId="0" borderId="6" xfId="0" applyFont="1" applyFill="1" applyBorder="1" applyAlignment="1">
      <alignment vertical="center" wrapText="1"/>
    </xf>
    <xf numFmtId="0" fontId="23" fillId="0" borderId="6" xfId="2" applyFont="1" applyFill="1" applyBorder="1" applyAlignment="1">
      <alignment wrapText="1"/>
    </xf>
    <xf numFmtId="0" fontId="17" fillId="0" borderId="6" xfId="2" applyFont="1" applyFill="1" applyBorder="1" applyAlignment="1">
      <alignment horizontal="center" wrapText="1"/>
    </xf>
    <xf numFmtId="0" fontId="17" fillId="0" borderId="7" xfId="2" applyFont="1" applyFill="1" applyBorder="1" applyAlignment="1">
      <alignment vertical="center" wrapText="1"/>
    </xf>
    <xf numFmtId="0" fontId="21" fillId="0" borderId="6" xfId="0" applyFont="1" applyFill="1" applyBorder="1" applyAlignment="1">
      <alignment vertical="center" wrapText="1"/>
    </xf>
    <xf numFmtId="0" fontId="22" fillId="0" borderId="6" xfId="3" applyNumberFormat="1" applyFont="1" applyFill="1" applyBorder="1" applyAlignment="1">
      <alignment wrapText="1"/>
    </xf>
    <xf numFmtId="0" fontId="21" fillId="0" borderId="6" xfId="1" applyNumberFormat="1" applyFont="1" applyFill="1" applyBorder="1" applyAlignment="1">
      <alignment wrapText="1"/>
    </xf>
    <xf numFmtId="0" fontId="19" fillId="0" borderId="6" xfId="3" applyNumberFormat="1" applyFont="1" applyFill="1" applyBorder="1" applyAlignment="1">
      <alignment wrapText="1"/>
    </xf>
    <xf numFmtId="0" fontId="19" fillId="0" borderId="6" xfId="1" applyNumberFormat="1" applyFont="1" applyFill="1" applyBorder="1" applyAlignment="1">
      <alignment wrapText="1"/>
    </xf>
    <xf numFmtId="164" fontId="19" fillId="0" borderId="6" xfId="1" applyNumberFormat="1" applyFont="1" applyFill="1" applyBorder="1" applyAlignment="1">
      <alignment wrapText="1"/>
    </xf>
    <xf numFmtId="165" fontId="19" fillId="0" borderId="11" xfId="0" applyNumberFormat="1" applyFont="1" applyFill="1" applyBorder="1" applyAlignment="1">
      <alignment horizontal="left"/>
    </xf>
    <xf numFmtId="165" fontId="19" fillId="0" borderId="12" xfId="0" applyNumberFormat="1" applyFont="1" applyFill="1" applyBorder="1" applyAlignment="1">
      <alignment horizontal="left"/>
    </xf>
    <xf numFmtId="0" fontId="26" fillId="0" borderId="6" xfId="1" applyNumberFormat="1" applyFont="1" applyFill="1" applyBorder="1" applyAlignment="1">
      <alignment wrapText="1"/>
    </xf>
    <xf numFmtId="0" fontId="23" fillId="0" borderId="7" xfId="2" applyFont="1" applyFill="1" applyBorder="1" applyAlignment="1">
      <alignment vertical="center" wrapText="1"/>
    </xf>
    <xf numFmtId="0" fontId="23" fillId="0" borderId="6" xfId="2" applyFont="1" applyFill="1" applyBorder="1" applyAlignment="1">
      <alignment horizontal="left" wrapText="1"/>
    </xf>
    <xf numFmtId="0" fontId="27" fillId="0" borderId="6" xfId="0" applyFont="1" applyFill="1" applyBorder="1" applyAlignment="1">
      <alignment wrapText="1"/>
    </xf>
    <xf numFmtId="0" fontId="29" fillId="0" borderId="6" xfId="0" applyFont="1" applyFill="1" applyBorder="1" applyAlignment="1">
      <alignment wrapText="1"/>
    </xf>
    <xf numFmtId="0" fontId="17" fillId="0" borderId="7" xfId="2" applyFill="1" applyBorder="1" applyAlignment="1">
      <alignment vertical="center" wrapText="1"/>
    </xf>
    <xf numFmtId="164" fontId="19" fillId="0" borderId="6" xfId="0" applyNumberFormat="1" applyFont="1" applyFill="1" applyBorder="1" applyAlignment="1">
      <alignment horizontal="right" wrapText="1"/>
    </xf>
    <xf numFmtId="0" fontId="29" fillId="0" borderId="6" xfId="0" applyFont="1" applyFill="1" applyBorder="1" applyAlignment="1">
      <alignment horizontal="left" wrapText="1"/>
    </xf>
    <xf numFmtId="0" fontId="23" fillId="0" borderId="6" xfId="0" applyFont="1" applyFill="1" applyBorder="1" applyAlignment="1">
      <alignment horizontal="left" wrapText="1"/>
    </xf>
    <xf numFmtId="0" fontId="28" fillId="0" borderId="6" xfId="0" applyFont="1" applyFill="1" applyBorder="1" applyAlignment="1">
      <alignment horizontal="left" wrapText="1"/>
    </xf>
    <xf numFmtId="0" fontId="23" fillId="0" borderId="6" xfId="0" applyFont="1" applyFill="1" applyBorder="1" applyAlignment="1">
      <alignment wrapText="1"/>
    </xf>
    <xf numFmtId="0" fontId="21" fillId="0" borderId="6" xfId="0" applyFont="1" applyFill="1" applyBorder="1" applyAlignment="1">
      <alignment wrapText="1"/>
    </xf>
    <xf numFmtId="165" fontId="19" fillId="0" borderId="11" xfId="0" applyNumberFormat="1" applyFont="1" applyFill="1" applyBorder="1" applyAlignment="1"/>
    <xf numFmtId="165" fontId="19" fillId="0" borderId="12" xfId="0" applyNumberFormat="1" applyFont="1" applyFill="1" applyBorder="1" applyAlignment="1"/>
    <xf numFmtId="5" fontId="19" fillId="0" borderId="6" xfId="0" applyNumberFormat="1" applyFont="1" applyFill="1" applyBorder="1" applyAlignment="1">
      <alignment wrapText="1"/>
    </xf>
    <xf numFmtId="0" fontId="32" fillId="0" borderId="6" xfId="0" applyFont="1" applyFill="1" applyBorder="1" applyAlignment="1">
      <alignment wrapText="1"/>
    </xf>
    <xf numFmtId="0" fontId="17" fillId="0" borderId="6" xfId="2" applyFont="1" applyFill="1" applyBorder="1" applyAlignment="1">
      <alignment vertical="center" wrapText="1"/>
    </xf>
    <xf numFmtId="0" fontId="17" fillId="0" borderId="6" xfId="2" applyFont="1" applyFill="1" applyBorder="1" applyAlignment="1">
      <alignment wrapText="1"/>
    </xf>
    <xf numFmtId="0" fontId="33" fillId="0" borderId="6" xfId="0" applyFont="1" applyFill="1" applyBorder="1"/>
    <xf numFmtId="0" fontId="17" fillId="0" borderId="7" xfId="2" applyFont="1" applyFill="1" applyBorder="1" applyAlignment="1">
      <alignment vertical="center"/>
    </xf>
    <xf numFmtId="0" fontId="44" fillId="0" borderId="5" xfId="0" applyFont="1" applyFill="1" applyBorder="1"/>
    <xf numFmtId="0" fontId="7" fillId="0" borderId="6" xfId="0" applyFont="1" applyFill="1" applyBorder="1"/>
    <xf numFmtId="0" fontId="7" fillId="0" borderId="5" xfId="0" applyFont="1" applyFill="1" applyBorder="1"/>
    <xf numFmtId="0" fontId="19" fillId="0" borderId="4" xfId="0" applyFont="1" applyFill="1" applyBorder="1" applyAlignment="1">
      <alignment vertical="top" wrapText="1"/>
    </xf>
    <xf numFmtId="0" fontId="19" fillId="0" borderId="0" xfId="0" applyFont="1" applyFill="1" applyBorder="1" applyAlignment="1">
      <alignment vertical="center" wrapText="1"/>
    </xf>
    <xf numFmtId="0" fontId="19" fillId="0" borderId="0" xfId="0" applyFont="1" applyFill="1" applyBorder="1" applyAlignment="1">
      <alignment vertical="top" wrapText="1"/>
    </xf>
    <xf numFmtId="0" fontId="19" fillId="0" borderId="3" xfId="0" applyFont="1" applyFill="1" applyBorder="1" applyAlignment="1">
      <alignment wrapText="1"/>
    </xf>
    <xf numFmtId="165" fontId="19" fillId="0" borderId="1" xfId="0" applyNumberFormat="1" applyFont="1" applyFill="1" applyBorder="1" applyAlignment="1">
      <alignment wrapText="1"/>
    </xf>
    <xf numFmtId="0" fontId="19" fillId="0" borderId="1" xfId="0" applyFont="1" applyFill="1" applyBorder="1" applyAlignment="1">
      <alignment wrapText="1"/>
    </xf>
    <xf numFmtId="0" fontId="19" fillId="0" borderId="1" xfId="0" applyFont="1" applyFill="1" applyBorder="1" applyAlignment="1">
      <alignment horizontal="left" wrapText="1"/>
    </xf>
    <xf numFmtId="0" fontId="19" fillId="0" borderId="1" xfId="0" applyFont="1" applyFill="1" applyBorder="1" applyAlignment="1">
      <alignment vertical="center" wrapText="1" shrinkToFit="1"/>
    </xf>
    <xf numFmtId="164" fontId="19" fillId="0" borderId="1" xfId="0" applyNumberFormat="1" applyFont="1" applyFill="1" applyBorder="1" applyAlignment="1">
      <alignment wrapText="1"/>
    </xf>
    <xf numFmtId="0" fontId="19" fillId="0" borderId="1" xfId="0" applyFont="1" applyFill="1" applyBorder="1" applyAlignment="1">
      <alignment vertical="center" wrapText="1"/>
    </xf>
    <xf numFmtId="0" fontId="19" fillId="0" borderId="1" xfId="0" applyFont="1" applyFill="1" applyBorder="1" applyAlignment="1">
      <alignment vertical="top" wrapText="1"/>
    </xf>
    <xf numFmtId="165" fontId="19" fillId="0" borderId="0" xfId="0" applyNumberFormat="1" applyFont="1" applyFill="1" applyBorder="1" applyAlignment="1">
      <alignment wrapText="1"/>
    </xf>
    <xf numFmtId="0" fontId="42" fillId="0" borderId="0" xfId="0" applyFont="1" applyFill="1" applyBorder="1" applyAlignment="1">
      <alignment wrapText="1"/>
    </xf>
    <xf numFmtId="0" fontId="17" fillId="0" borderId="0" xfId="2" applyFill="1" applyBorder="1" applyAlignment="1">
      <alignment wrapText="1"/>
    </xf>
    <xf numFmtId="0" fontId="19" fillId="0" borderId="0" xfId="0" applyFont="1" applyFill="1" applyBorder="1" applyAlignment="1">
      <alignment horizontal="left" wrapText="1"/>
    </xf>
    <xf numFmtId="6" fontId="19" fillId="0" borderId="0" xfId="0" applyNumberFormat="1" applyFont="1" applyFill="1" applyBorder="1" applyAlignment="1">
      <alignment horizontal="right" wrapText="1" shrinkToFit="1"/>
    </xf>
    <xf numFmtId="164" fontId="19" fillId="0" borderId="0" xfId="0" applyNumberFormat="1" applyFont="1" applyFill="1" applyBorder="1" applyAlignment="1">
      <alignment wrapText="1"/>
    </xf>
    <xf numFmtId="0" fontId="17" fillId="0" borderId="0" xfId="2" applyFill="1" applyAlignment="1">
      <alignment wrapText="1"/>
    </xf>
    <xf numFmtId="0" fontId="19" fillId="0" borderId="0" xfId="0" applyFont="1" applyFill="1" applyAlignment="1">
      <alignment horizontal="left" wrapText="1"/>
    </xf>
    <xf numFmtId="166" fontId="19" fillId="0" borderId="0" xfId="6" applyNumberFormat="1" applyFont="1" applyFill="1" applyAlignment="1">
      <alignment horizontal="right" wrapText="1" shrinkToFit="1"/>
    </xf>
    <xf numFmtId="164" fontId="19" fillId="0" borderId="0" xfId="0" applyNumberFormat="1" applyFont="1" applyFill="1" applyAlignment="1">
      <alignment wrapText="1"/>
    </xf>
    <xf numFmtId="0" fontId="19" fillId="0" borderId="0" xfId="0" applyFont="1" applyFill="1" applyAlignment="1">
      <alignment vertical="center" wrapText="1"/>
    </xf>
    <xf numFmtId="0" fontId="19" fillId="0" borderId="0" xfId="0" applyFont="1" applyFill="1" applyAlignment="1">
      <alignment vertical="top" wrapText="1"/>
    </xf>
    <xf numFmtId="0" fontId="30" fillId="0" borderId="13" xfId="0" applyFont="1" applyFill="1" applyBorder="1" applyAlignment="1">
      <alignment horizontal="center" vertical="center" wrapText="1"/>
    </xf>
    <xf numFmtId="165" fontId="30" fillId="0" borderId="1" xfId="0" applyNumberFormat="1" applyFont="1" applyFill="1" applyBorder="1" applyAlignment="1">
      <alignment vertical="center" wrapText="1"/>
    </xf>
    <xf numFmtId="0" fontId="30" fillId="0" borderId="1" xfId="0" applyFont="1" applyFill="1" applyBorder="1" applyAlignment="1">
      <alignment vertical="center" wrapText="1"/>
    </xf>
    <xf numFmtId="0" fontId="30" fillId="0" borderId="1" xfId="0" applyFont="1" applyFill="1" applyBorder="1" applyAlignment="1">
      <alignment horizontal="left" vertical="center" wrapText="1"/>
    </xf>
    <xf numFmtId="164" fontId="30" fillId="0" borderId="1" xfId="0" applyNumberFormat="1" applyFont="1" applyFill="1" applyBorder="1" applyAlignment="1">
      <alignment vertical="center" wrapText="1"/>
    </xf>
    <xf numFmtId="0" fontId="41" fillId="0" borderId="1" xfId="2" applyFont="1" applyFill="1" applyBorder="1" applyAlignment="1">
      <alignment horizontal="center" vertical="center" wrapText="1"/>
    </xf>
    <xf numFmtId="0" fontId="30" fillId="0" borderId="14" xfId="0" applyFont="1" applyFill="1" applyBorder="1" applyAlignment="1">
      <alignment vertical="center" wrapText="1"/>
    </xf>
    <xf numFmtId="0" fontId="30" fillId="0" borderId="15" xfId="0" applyFont="1" applyFill="1" applyBorder="1" applyAlignment="1">
      <alignment vertical="center" wrapText="1"/>
    </xf>
    <xf numFmtId="0" fontId="36" fillId="0" borderId="1" xfId="0" applyNumberFormat="1" applyFont="1" applyFill="1" applyBorder="1" applyAlignment="1">
      <alignment horizontal="center" vertical="center" wrapText="1"/>
    </xf>
    <xf numFmtId="0" fontId="39" fillId="2" borderId="2" xfId="0" applyFont="1" applyFill="1" applyBorder="1" applyAlignment="1">
      <alignment horizontal="center" wrapText="1"/>
    </xf>
    <xf numFmtId="165" fontId="39" fillId="2" borderId="2" xfId="0" applyNumberFormat="1" applyFont="1" applyFill="1" applyBorder="1" applyAlignment="1">
      <alignment horizontal="center" wrapText="1"/>
    </xf>
    <xf numFmtId="165" fontId="19" fillId="2" borderId="2" xfId="0" applyNumberFormat="1" applyFont="1" applyFill="1" applyBorder="1" applyAlignment="1">
      <alignment horizontal="center" wrapText="1"/>
    </xf>
    <xf numFmtId="0" fontId="17" fillId="2" borderId="2" xfId="2" applyNumberFormat="1" applyFill="1" applyBorder="1" applyAlignment="1">
      <alignment horizontal="center" vertical="center" wrapText="1"/>
    </xf>
    <xf numFmtId="0" fontId="39" fillId="2" borderId="2" xfId="0" applyFont="1" applyFill="1" applyBorder="1" applyAlignment="1">
      <alignment wrapText="1"/>
    </xf>
    <xf numFmtId="0" fontId="19" fillId="2" borderId="2" xfId="0" applyFont="1" applyFill="1" applyBorder="1" applyAlignment="1">
      <alignment wrapText="1"/>
    </xf>
    <xf numFmtId="0" fontId="40" fillId="2" borderId="2" xfId="0" applyFont="1" applyFill="1" applyBorder="1" applyAlignment="1">
      <alignment wrapText="1"/>
    </xf>
    <xf numFmtId="166" fontId="39" fillId="2" borderId="2" xfId="0" applyNumberFormat="1" applyFont="1" applyFill="1" applyBorder="1" applyAlignment="1">
      <alignment wrapText="1"/>
    </xf>
    <xf numFmtId="0" fontId="19" fillId="0" borderId="8" xfId="0" applyFont="1" applyFill="1" applyBorder="1" applyAlignment="1">
      <alignment vertical="center" wrapText="1"/>
    </xf>
    <xf numFmtId="0" fontId="4" fillId="0" borderId="0" xfId="0" applyFont="1" applyFill="1" applyAlignment="1">
      <alignment wrapText="1"/>
    </xf>
    <xf numFmtId="166" fontId="19" fillId="0" borderId="0" xfId="6" applyNumberFormat="1" applyFont="1" applyFill="1" applyAlignment="1">
      <alignment horizontal="left" wrapText="1" shrinkToFit="1"/>
    </xf>
    <xf numFmtId="0" fontId="19" fillId="2" borderId="0" xfId="0" applyFont="1" applyFill="1" applyBorder="1" applyAlignment="1">
      <alignment wrapText="1"/>
    </xf>
    <xf numFmtId="165" fontId="19" fillId="2" borderId="0" xfId="0" applyNumberFormat="1" applyFont="1" applyFill="1" applyBorder="1" applyAlignment="1">
      <alignment wrapText="1"/>
    </xf>
    <xf numFmtId="0" fontId="6" fillId="2" borderId="0" xfId="0" applyFont="1" applyFill="1" applyBorder="1" applyAlignment="1">
      <alignment wrapText="1"/>
    </xf>
    <xf numFmtId="0" fontId="17" fillId="2" borderId="0" xfId="2" applyFill="1" applyBorder="1" applyAlignment="1">
      <alignment wrapText="1"/>
    </xf>
    <xf numFmtId="0" fontId="19" fillId="2" borderId="0" xfId="0" applyFont="1" applyFill="1" applyBorder="1" applyAlignment="1">
      <alignment horizontal="left" wrapText="1"/>
    </xf>
    <xf numFmtId="166" fontId="19" fillId="2" borderId="0" xfId="6" applyNumberFormat="1" applyFont="1" applyFill="1" applyBorder="1" applyAlignment="1">
      <alignment horizontal="right" wrapText="1" shrinkToFit="1"/>
    </xf>
    <xf numFmtId="164" fontId="19" fillId="2" borderId="0" xfId="0" applyNumberFormat="1" applyFont="1" applyFill="1" applyBorder="1" applyAlignment="1">
      <alignment wrapText="1"/>
    </xf>
    <xf numFmtId="0" fontId="17" fillId="2" borderId="0" xfId="2" applyFill="1" applyBorder="1" applyAlignment="1">
      <alignment horizontal="center" wrapText="1"/>
    </xf>
    <xf numFmtId="0" fontId="19" fillId="2" borderId="0" xfId="0" applyFont="1" applyFill="1" applyBorder="1" applyAlignment="1">
      <alignment vertical="center" wrapText="1"/>
    </xf>
    <xf numFmtId="0" fontId="19" fillId="2" borderId="0" xfId="0" applyFont="1" applyFill="1" applyBorder="1" applyAlignment="1">
      <alignment vertical="top" wrapText="1"/>
    </xf>
    <xf numFmtId="0" fontId="17" fillId="0" borderId="3" xfId="2" applyBorder="1" applyAlignment="1">
      <alignment horizontal="center" wrapText="1"/>
    </xf>
    <xf numFmtId="0" fontId="19" fillId="2" borderId="2" xfId="0" applyFont="1" applyFill="1" applyBorder="1" applyAlignment="1">
      <alignment horizontal="center" wrapText="1"/>
    </xf>
    <xf numFmtId="0" fontId="19" fillId="2" borderId="2" xfId="0" applyNumberFormat="1" applyFont="1" applyFill="1" applyBorder="1" applyAlignment="1">
      <alignment horizontal="center" vertical="center" wrapText="1"/>
    </xf>
    <xf numFmtId="0" fontId="22" fillId="2" borderId="2" xfId="0" applyFont="1" applyFill="1" applyBorder="1" applyAlignment="1">
      <alignment wrapText="1"/>
    </xf>
    <xf numFmtId="166" fontId="19" fillId="2" borderId="2" xfId="0" applyNumberFormat="1" applyFont="1" applyFill="1" applyBorder="1" applyAlignment="1">
      <alignment wrapText="1"/>
    </xf>
    <xf numFmtId="0" fontId="19" fillId="2" borderId="0" xfId="0" applyFont="1" applyFill="1" applyAlignment="1">
      <alignment wrapText="1"/>
    </xf>
    <xf numFmtId="165" fontId="19" fillId="2" borderId="0" xfId="0" applyNumberFormat="1" applyFont="1" applyFill="1" applyAlignment="1">
      <alignment wrapText="1"/>
    </xf>
    <xf numFmtId="0" fontId="5" fillId="2" borderId="0" xfId="0" applyFont="1" applyFill="1" applyAlignment="1">
      <alignment wrapText="1"/>
    </xf>
    <xf numFmtId="0" fontId="17" fillId="2" borderId="0" xfId="2" applyFill="1" applyAlignment="1">
      <alignment wrapText="1"/>
    </xf>
    <xf numFmtId="0" fontId="19" fillId="2" borderId="0" xfId="0" applyFont="1" applyFill="1" applyAlignment="1">
      <alignment horizontal="left" wrapText="1"/>
    </xf>
    <xf numFmtId="166" fontId="19" fillId="2" borderId="0" xfId="6" applyNumberFormat="1" applyFont="1" applyFill="1" applyAlignment="1">
      <alignment horizontal="right" wrapText="1" shrinkToFit="1"/>
    </xf>
    <xf numFmtId="164" fontId="19" fillId="2" borderId="0" xfId="0" applyNumberFormat="1" applyFont="1" applyFill="1" applyAlignment="1">
      <alignment wrapText="1"/>
    </xf>
    <xf numFmtId="0" fontId="19" fillId="2" borderId="0" xfId="0" applyFont="1" applyFill="1" applyAlignment="1">
      <alignment vertical="center" wrapText="1"/>
    </xf>
    <xf numFmtId="0" fontId="19" fillId="2" borderId="0" xfId="0" applyFont="1" applyFill="1" applyAlignment="1">
      <alignment vertical="top" wrapText="1"/>
    </xf>
    <xf numFmtId="0" fontId="17" fillId="3" borderId="16" xfId="2" applyNumberFormat="1" applyFill="1" applyBorder="1" applyAlignment="1">
      <alignment horizontal="center" vertical="center" wrapText="1"/>
    </xf>
    <xf numFmtId="0" fontId="17" fillId="3" borderId="3" xfId="2" applyFill="1" applyBorder="1" applyAlignment="1">
      <alignment horizontal="center" wrapText="1"/>
    </xf>
    <xf numFmtId="0" fontId="19" fillId="2" borderId="5" xfId="0" applyFont="1" applyFill="1" applyBorder="1" applyAlignment="1">
      <alignment wrapText="1"/>
    </xf>
    <xf numFmtId="165" fontId="19" fillId="2" borderId="6" xfId="0" applyNumberFormat="1" applyFont="1" applyFill="1" applyBorder="1" applyAlignment="1">
      <alignment wrapText="1"/>
    </xf>
    <xf numFmtId="0" fontId="7" fillId="2" borderId="6" xfId="0" applyFont="1" applyFill="1" applyBorder="1"/>
    <xf numFmtId="0" fontId="19" fillId="2" borderId="6" xfId="0" applyFont="1" applyFill="1" applyBorder="1" applyAlignment="1">
      <alignment wrapText="1"/>
    </xf>
    <xf numFmtId="0" fontId="19" fillId="2" borderId="6" xfId="0" applyFont="1" applyFill="1" applyBorder="1" applyAlignment="1">
      <alignment horizontal="left" wrapText="1"/>
    </xf>
    <xf numFmtId="0" fontId="19" fillId="2" borderId="6" xfId="0" applyFont="1" applyFill="1" applyBorder="1" applyAlignment="1">
      <alignment vertical="center" wrapText="1" shrinkToFit="1"/>
    </xf>
    <xf numFmtId="164" fontId="19" fillId="2" borderId="6" xfId="0" applyNumberFormat="1" applyFont="1" applyFill="1" applyBorder="1" applyAlignment="1">
      <alignment wrapText="1"/>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9" fillId="2" borderId="8" xfId="0" applyFont="1" applyFill="1" applyBorder="1" applyAlignment="1">
      <alignment vertical="top" wrapText="1"/>
    </xf>
    <xf numFmtId="0" fontId="3" fillId="2" borderId="6" xfId="0" applyFont="1" applyFill="1" applyBorder="1"/>
    <xf numFmtId="0" fontId="3" fillId="2" borderId="0" xfId="0" applyFont="1" applyFill="1" applyAlignment="1"/>
    <xf numFmtId="166" fontId="19" fillId="2" borderId="0" xfId="6" applyNumberFormat="1" applyFont="1" applyFill="1" applyAlignment="1">
      <alignment horizontal="right" vertical="center" wrapText="1" shrinkToFit="1"/>
    </xf>
    <xf numFmtId="0" fontId="19" fillId="2" borderId="0" xfId="0" applyFont="1" applyFill="1" applyAlignment="1">
      <alignment vertical="center" wrapText="1" shrinkToFit="1"/>
    </xf>
    <xf numFmtId="0" fontId="17" fillId="0" borderId="0" xfId="2" applyAlignment="1">
      <alignment horizontal="center"/>
    </xf>
    <xf numFmtId="0" fontId="17" fillId="0" borderId="0" xfId="2" applyAlignment="1">
      <alignment horizontal="center" vertical="center"/>
    </xf>
    <xf numFmtId="0" fontId="17" fillId="2" borderId="0" xfId="2" applyFill="1" applyAlignment="1">
      <alignment horizontal="center" wrapText="1"/>
    </xf>
    <xf numFmtId="165" fontId="39" fillId="4" borderId="2" xfId="0" applyNumberFormat="1" applyFont="1" applyFill="1" applyBorder="1" applyAlignment="1">
      <alignment horizontal="center" wrapText="1"/>
    </xf>
    <xf numFmtId="0" fontId="39" fillId="4" borderId="2" xfId="0" applyNumberFormat="1" applyFont="1" applyFill="1" applyBorder="1" applyAlignment="1">
      <alignment horizontal="center" vertical="center" wrapText="1"/>
    </xf>
    <xf numFmtId="0" fontId="39" fillId="4" borderId="2" xfId="0" applyFont="1" applyFill="1" applyBorder="1" applyAlignment="1">
      <alignment wrapText="1"/>
    </xf>
    <xf numFmtId="0" fontId="40" fillId="4" borderId="2" xfId="0" applyFont="1" applyFill="1" applyBorder="1" applyAlignment="1">
      <alignment wrapText="1"/>
    </xf>
    <xf numFmtId="166" fontId="39" fillId="4" borderId="2" xfId="0" applyNumberFormat="1" applyFont="1" applyFill="1" applyBorder="1" applyAlignment="1">
      <alignment wrapText="1"/>
    </xf>
    <xf numFmtId="0" fontId="39" fillId="4" borderId="2" xfId="0" applyFont="1" applyFill="1" applyBorder="1" applyAlignment="1">
      <alignment horizontal="center" wrapText="1"/>
    </xf>
    <xf numFmtId="0" fontId="19" fillId="4" borderId="0" xfId="0" applyFont="1" applyFill="1" applyAlignment="1">
      <alignment wrapText="1"/>
    </xf>
    <xf numFmtId="165" fontId="19" fillId="4" borderId="0" xfId="0" applyNumberFormat="1" applyFont="1" applyFill="1" applyAlignment="1">
      <alignment wrapText="1"/>
    </xf>
    <xf numFmtId="0" fontId="17" fillId="4" borderId="0" xfId="2" applyFill="1" applyAlignment="1">
      <alignment wrapText="1"/>
    </xf>
    <xf numFmtId="0" fontId="19" fillId="4" borderId="0" xfId="0" applyFont="1" applyFill="1" applyAlignment="1">
      <alignment horizontal="left" wrapText="1"/>
    </xf>
    <xf numFmtId="164" fontId="19" fillId="4" borderId="0" xfId="0" applyNumberFormat="1" applyFont="1" applyFill="1" applyAlignment="1">
      <alignment wrapText="1"/>
    </xf>
    <xf numFmtId="0" fontId="19" fillId="4" borderId="0" xfId="0" applyFont="1" applyFill="1" applyAlignment="1">
      <alignment vertical="center" wrapText="1"/>
    </xf>
    <xf numFmtId="0" fontId="19" fillId="4" borderId="0" xfId="0" applyFont="1" applyFill="1" applyAlignment="1">
      <alignment vertical="top" wrapText="1"/>
    </xf>
    <xf numFmtId="0" fontId="2" fillId="4" borderId="0" xfId="0" applyFont="1" applyFill="1" applyAlignment="1">
      <alignment wrapText="1"/>
    </xf>
    <xf numFmtId="166" fontId="19" fillId="4" borderId="0" xfId="6" applyNumberFormat="1" applyFont="1" applyFill="1" applyAlignment="1">
      <alignment horizontal="right" wrapText="1" shrinkToFit="1"/>
    </xf>
  </cellXfs>
  <cellStyles count="7">
    <cellStyle name="Currency" xfId="6" builtinId="4"/>
    <cellStyle name="Hyperlink" xfId="2" builtinId="8"/>
    <cellStyle name="Normal" xfId="0" builtinId="0"/>
    <cellStyle name="Normal 2" xfId="1" xr:uid="{00000000-0005-0000-0000-000003000000}"/>
    <cellStyle name="Normal 3" xfId="3" xr:uid="{00000000-0005-0000-0000-000004000000}"/>
    <cellStyle name="Normal 4" xfId="4" xr:uid="{00000000-0005-0000-0000-000005000000}"/>
    <cellStyle name="Normal 5" xfId="5" xr:uid="{00000000-0005-0000-0000-000006000000}"/>
  </cellStyles>
  <dxfs count="56">
    <dxf>
      <font>
        <strike val="0"/>
        <outline val="0"/>
        <shadow val="0"/>
        <u val="none"/>
        <vertAlign val="baseline"/>
        <sz val="12"/>
        <color theme="1"/>
        <name val="Calibri"/>
        <scheme val="major"/>
      </font>
      <fill>
        <patternFill patternType="none">
          <fgColor indexed="64"/>
          <bgColor auto="1"/>
        </patternFill>
      </fill>
    </dxf>
    <dxf>
      <font>
        <strike val="0"/>
        <outline val="0"/>
        <shadow val="0"/>
        <u val="none"/>
        <vertAlign val="baseline"/>
        <sz val="12"/>
        <color theme="1"/>
        <name val="Calibri"/>
        <scheme val="major"/>
      </font>
      <numFmt numFmtId="0" formatCode="General"/>
      <fill>
        <patternFill patternType="none">
          <bgColor auto="1"/>
        </patternFill>
      </fill>
      <alignment horizontal="center" vertical="bottom" textRotation="0" wrapText="0" indent="0" justifyLastLine="0" shrinkToFit="0" readingOrder="0"/>
    </dxf>
    <dxf>
      <font>
        <strike val="0"/>
        <outline val="0"/>
        <shadow val="0"/>
        <u val="none"/>
        <vertAlign val="baseline"/>
        <sz val="12"/>
        <color theme="1"/>
        <name val="Calibri"/>
        <scheme val="major"/>
      </font>
    </dxf>
    <dxf>
      <font>
        <strike val="0"/>
        <outline val="0"/>
        <shadow val="0"/>
        <u val="none"/>
        <vertAlign val="baseline"/>
        <sz val="12"/>
        <color theme="1"/>
        <name val="Calibri"/>
        <scheme val="major"/>
      </font>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numFmt numFmtId="166" formatCode="_-&quot;$&quot;* #,##0_-;\-&quot;$&quot;* #,##0_-;_-&quot;$&quot;* &quot;-&quot;??_-;_-@_-"/>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numFmt numFmtId="165" formatCode="yyyy\-mm\-dd;@"/>
      <fill>
        <patternFill patternType="none">
          <fgColor indexed="64"/>
          <bgColor auto="1"/>
        </patternFill>
      </fill>
      <alignment horizontal="center"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numFmt numFmtId="165" formatCode="yyyy\-mm\-dd;@"/>
      <fill>
        <patternFill patternType="none">
          <fgColor indexed="64"/>
          <bgColor auto="1"/>
        </patternFill>
      </fill>
      <alignment horizontal="center"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numFmt numFmtId="165" formatCode="yyyy\-mm\-dd;@"/>
      <fill>
        <patternFill patternType="none">
          <fgColor indexed="64"/>
          <bgColor auto="1"/>
        </patternFill>
      </fill>
      <alignment horizontal="center"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numFmt numFmtId="165" formatCode="yyyy\-mm\-dd;@"/>
      <fill>
        <patternFill patternType="none">
          <fgColor indexed="64"/>
          <bgColor auto="1"/>
        </patternFill>
      </fill>
      <alignment horizontal="center"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numFmt numFmtId="165" formatCode="yyyy\-mm\-dd;@"/>
      <fill>
        <patternFill patternType="none">
          <fgColor indexed="64"/>
          <bgColor auto="1"/>
        </patternFill>
      </fill>
      <alignment horizontal="center" vertical="bottom" textRotation="0" wrapText="1"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right/>
        <top style="thin">
          <color theme="8"/>
        </top>
        <bottom/>
      </border>
    </dxf>
    <dxf>
      <border outline="0">
        <right style="thin">
          <color rgb="FF4472C4"/>
        </right>
        <top style="thin">
          <color rgb="FF4472C4"/>
        </top>
      </border>
    </dxf>
    <dxf>
      <font>
        <b val="0"/>
        <i val="0"/>
        <strike val="0"/>
        <condense val="0"/>
        <extend val="0"/>
        <outline val="0"/>
        <shadow val="0"/>
        <u val="none"/>
        <vertAlign val="baseline"/>
        <sz val="12"/>
        <color rgb="FF000000"/>
        <name val="Calibri"/>
        <scheme val="none"/>
      </font>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2"/>
        <color theme="0"/>
        <name val="Calibri"/>
        <scheme val="minor"/>
      </font>
      <fill>
        <patternFill patternType="solid">
          <fgColor theme="8"/>
          <bgColor theme="8"/>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quot;$&quot;#,##0"/>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yyyy\-mm\-dd;@"/>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yyyy\-mm\-dd;@"/>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bottom" textRotation="0" wrapText="1" indent="0" justifyLastLine="0" shrinkToFit="0" readingOrder="0"/>
    </dxf>
    <dxf>
      <border outline="0">
        <top style="thin">
          <color theme="4" tint="0.39997558519241921"/>
        </top>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none">
          <fgColor indexed="64"/>
          <bgColor auto="1"/>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700C93-8181-4436-8DDF-F4570CDD0717}" name="Table3" displayName="Table3" ref="A1:AA202" totalsRowShown="0" headerRowDxfId="55" dataDxfId="54" tableBorderDxfId="53">
  <autoFilter ref="A1:AA202" xr:uid="{5A70617A-6006-4AB3-935C-D2EC08567E9E}"/>
  <tableColumns count="27">
    <tableColumn id="1" xr3:uid="{E8A310EE-F0B4-4259-9DCD-2DBF8B55EDEC}" name="Database ID" dataDxfId="52"/>
    <tableColumn id="2" xr3:uid="{58DAB85C-B25B-4EF4-BA31-F5396F491676}" name="Date Data Entered" dataDxfId="51"/>
    <tableColumn id="3" xr3:uid="{45A30270-6BBE-432E-A7D0-EA78EAB6F9D7}" name="Latest Update Date" dataDxfId="50"/>
    <tableColumn id="4" xr3:uid="{1D311797-E551-4EB4-932A-23251FED08CC}" name="What is the current status of your research activity?" dataDxfId="49"/>
    <tableColumn id="5" xr3:uid="{AB08611F-E864-4923-BDD2-06F9022ED27B}" name="How would you class this research? (primary)" dataDxfId="48"/>
    <tableColumn id="6" xr3:uid="{85E0ED04-5823-4A72-8AD5-542172817162}" name="Additional classification of this research" dataDxfId="47"/>
    <tableColumn id="7" xr3:uid="{044510F6-089F-4AEE-9370-12027A12A3BF}" name="Type of organisation" dataDxfId="46"/>
    <tableColumn id="8" xr3:uid="{7C295542-EBEF-4CF5-B5ED-68DFDDF0D6DF}" name="(Lead) organisation" dataDxfId="45"/>
    <tableColumn id="9" xr3:uid="{4C594258-FB4C-4DBA-9964-0DD91D49D588}" name="Host research centre" dataDxfId="44"/>
    <tableColumn id="10" xr3:uid="{BA4047F4-D360-447D-B11C-2F21881EF4F5}" name="Contributing organisation(s)" dataDxfId="43"/>
    <tableColumn id="11" xr3:uid="{FA6854E5-0D88-4D49-9B0C-CB0D88A77F5D}" name="Lead researcher title " dataDxfId="42"/>
    <tableColumn id="12" xr3:uid="{D598506A-9B51-43B1-981A-8A54FBE1542E}" name="Lead researcher first name" dataDxfId="41"/>
    <tableColumn id="13" xr3:uid="{8AE2832D-B310-44BD-ABA3-62E9F2F6B65E}" name="Lead researcher last name" dataDxfId="40"/>
    <tableColumn id="14" xr3:uid="{A89C77E5-F59F-4CFD-9EC1-E602215F83F3}" name="Other researchers involved (if available)" dataDxfId="39"/>
    <tableColumn id="15" xr3:uid="{7F950460-014B-4019-AECB-F25C6D67B044}" name="Project contact person (if different from lead researcher)" dataDxfId="38"/>
    <tableColumn id="16" xr3:uid="{2E663A17-7435-4B06-9939-EA961F5DB6F5}" name="Email (project contact person)" dataDxfId="37" dataCellStyle="Hyperlink"/>
    <tableColumn id="17" xr3:uid="{3CD38FDB-9AF3-42B2-A07D-67963EE6CF8C}" name="Phone (project contact person)" dataDxfId="36"/>
    <tableColumn id="18" xr3:uid="{77DDF027-06D5-4BA8-9A0B-03A8527C1555}" name="Brief description of scale and scope of research" dataDxfId="35"/>
    <tableColumn id="19" xr3:uid="{4C636F6B-995D-4D88-8355-934ED5B42E85}" name="Amount of funding - GST exclusive (if any)" dataDxfId="34"/>
    <tableColumn id="20" xr3:uid="{7328B38C-3E94-451B-96D0-134CE065F441}" name="Source of funding (if any)" dataDxfId="33"/>
    <tableColumn id="21" xr3:uid="{FBB1AD2E-2151-4A1D-A081-98D724F79B39}" name="Link to Funding Records" dataDxfId="32"/>
    <tableColumn id="22" xr3:uid="{506417E6-8FF0-443B-BB97-7C726D33BCFC}" name="ANZSRC Type of Activity" dataDxfId="31"/>
    <tableColumn id="23" xr3:uid="{E785C815-F419-43DE-9EE4-6283B1DE9169}" name="ANZSRC Field of Research" dataDxfId="30"/>
    <tableColumn id="24" xr3:uid="{3AF808EF-A2A7-42DB-8C1D-F7B3F934C1F2}" name="Any comment for government's attention" dataDxfId="29"/>
    <tableColumn id="25" xr3:uid="{6E9F088D-CE29-4AF4-8476-088B5EB370C9}" name="Title" dataDxfId="28"/>
    <tableColumn id="26" xr3:uid="{4EE03BA9-2460-440F-AECC-25E3962C2D17}" name="Output DOI or URL (if applicable)" dataDxfId="27"/>
    <tableColumn id="27" xr3:uid="{B8FA5F04-8725-42DE-952F-1AA59E670FFA}" name="Any other output details"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1:S92" totalsRowShown="0" headerRowDxfId="25" dataDxfId="24" tableBorderDxfId="23">
  <autoFilter ref="A1:S92" xr:uid="{00000000-0009-0000-0100-000002000000}"/>
  <sortState xmlns:xlrd2="http://schemas.microsoft.com/office/spreadsheetml/2017/richdata2" ref="A2:S76">
    <sortCondition ref="E1:E76"/>
  </sortState>
  <tableColumns count="19">
    <tableColumn id="1" xr3:uid="{00000000-0010-0000-0000-000001000000}" name="Local Award ID" dataDxfId="22"/>
    <tableColumn id="2" xr3:uid="{00000000-0010-0000-0000-000002000000}" name="Date Data Entered" dataDxfId="21"/>
    <tableColumn id="3" xr3:uid="{00000000-0010-0000-0000-000003000000}" name="Latest Update Date" dataDxfId="20"/>
    <tableColumn id="19" xr3:uid="{00000000-0010-0000-0000-000013000000}" name="Source of funding" dataDxfId="19"/>
    <tableColumn id="18" xr3:uid="{00000000-0010-0000-0000-000012000000}" name="Link to Research Activities Tab Records" dataDxfId="18">
      <calculatedColumnFormula>'Research Activities'!A15</calculatedColumnFormula>
    </tableColumn>
    <tableColumn id="4" xr3:uid="{00000000-0010-0000-0000-000004000000}" name="Award Title" dataDxfId="17"/>
    <tableColumn id="5" xr3:uid="{00000000-0010-0000-0000-000005000000}" name="Award Description" dataDxfId="16"/>
    <tableColumn id="6" xr3:uid="{00000000-0010-0000-0000-000006000000}" name="Award Start Date" dataDxfId="15"/>
    <tableColumn id="7" xr3:uid="{00000000-0010-0000-0000-000007000000}" name="Award End Date" dataDxfId="14"/>
    <tableColumn id="8" xr3:uid="{00000000-0010-0000-0000-000008000000}" name="Award Type" dataDxfId="13"/>
    <tableColumn id="9" xr3:uid="{00000000-0010-0000-0000-000009000000}" name="Lead Organisation Type" dataDxfId="12"/>
    <tableColumn id="10" xr3:uid="{00000000-0010-0000-0000-00000A000000}" name="Lead Organisation Name" dataDxfId="11"/>
    <tableColumn id="11" xr3:uid="{00000000-0010-0000-0000-00000B000000}" name="Contributing Organisation(s) Name" dataDxfId="10"/>
    <tableColumn id="12" xr3:uid="{00000000-0010-0000-0000-00000C000000}" name="Lead Researcher Title" dataDxfId="9"/>
    <tableColumn id="13" xr3:uid="{00000000-0010-0000-0000-00000D000000}" name="Lead Researcher Given Name" dataDxfId="8"/>
    <tableColumn id="14" xr3:uid="{00000000-0010-0000-0000-00000E000000}" name="Lead Researcher Family Name" dataDxfId="7"/>
    <tableColumn id="15" xr3:uid="{00000000-0010-0000-0000-00000F000000}" name="Resource Actual Quantity" dataDxfId="6"/>
    <tableColumn id="16" xr3:uid="{00000000-0010-0000-0000-000010000000}" name="Distribution Start Date (if different from Award Start Date)" dataDxfId="5"/>
    <tableColumn id="17" xr3:uid="{00000000-0010-0000-0000-000011000000}" name="Distribution End Date (if different from Award End Date)" dataDxfId="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B18" totalsRowShown="0" headerRowDxfId="3" dataDxfId="2">
  <autoFilter ref="A1:B18" xr:uid="{00000000-0009-0000-0100-000001000000}"/>
  <tableColumns count="2">
    <tableColumn id="2" xr3:uid="{00000000-0010-0000-0100-000002000000}" name="Local Award ID" dataDxfId="1">
      <calculatedColumnFormula>HYPERLINK("#'Funding'!A"&amp;MATCH("20/1053",Funding!#REF!,FALSE),"20/1053")</calculatedColumnFormula>
    </tableColumn>
    <tableColumn id="1" xr3:uid="{00000000-0010-0000-0100-000001000000}" name="Research Activity ID"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jing-bao.nie@otago.ac.nz" TargetMode="External"/><Relationship Id="rId21" Type="http://schemas.openxmlformats.org/officeDocument/2006/relationships/hyperlink" Target="mailto:tai.sopoaga@otago.ac.nz" TargetMode="External"/><Relationship Id="rId42" Type="http://schemas.openxmlformats.org/officeDocument/2006/relationships/hyperlink" Target="mailto:carrie.barber@waikato.ac.nz" TargetMode="External"/><Relationship Id="rId47" Type="http://schemas.openxmlformats.org/officeDocument/2006/relationships/hyperlink" Target="mailto:davide.comoletti@vuw.ac.nz" TargetMode="External"/><Relationship Id="rId63" Type="http://schemas.openxmlformats.org/officeDocument/2006/relationships/hyperlink" Target="mailto:jo.stanton@otago.ac.nz" TargetMode="External"/><Relationship Id="rId68" Type="http://schemas.openxmlformats.org/officeDocument/2006/relationships/hyperlink" Target="mailto:don.clucas@canterbury.ac.nz" TargetMode="External"/><Relationship Id="rId84" Type="http://schemas.openxmlformats.org/officeDocument/2006/relationships/hyperlink" Target="mailto:nigel.calder@waikato.ac.nz" TargetMode="External"/><Relationship Id="rId89" Type="http://schemas.openxmlformats.org/officeDocument/2006/relationships/hyperlink" Target="mailto:michael.macaskill@nzbri.org" TargetMode="External"/><Relationship Id="rId16" Type="http://schemas.openxmlformats.org/officeDocument/2006/relationships/hyperlink" Target="mailto:cheema@waikato.ac.nz" TargetMode="External"/><Relationship Id="rId11" Type="http://schemas.openxmlformats.org/officeDocument/2006/relationships/hyperlink" Target="mailto:lindamit@waikato.ac.nz" TargetMode="External"/><Relationship Id="rId32" Type="http://schemas.openxmlformats.org/officeDocument/2006/relationships/hyperlink" Target="mailto:neil.gemmell@otago.ac.nz" TargetMode="External"/><Relationship Id="rId37" Type="http://schemas.openxmlformats.org/officeDocument/2006/relationships/hyperlink" Target="mailto:p.hunter@auckland.ac.nz" TargetMode="External"/><Relationship Id="rId53" Type="http://schemas.openxmlformats.org/officeDocument/2006/relationships/hyperlink" Target="mailto:geoff.chase@canterbury.ac.nz" TargetMode="External"/><Relationship Id="rId58" Type="http://schemas.openxmlformats.org/officeDocument/2006/relationships/hyperlink" Target="mailto:justin.osullivan@auckland.ac.nz" TargetMode="External"/><Relationship Id="rId74" Type="http://schemas.openxmlformats.org/officeDocument/2006/relationships/hyperlink" Target="mailto:p.hunter@auckland.ac.nz" TargetMode="External"/><Relationship Id="rId79" Type="http://schemas.openxmlformats.org/officeDocument/2006/relationships/hyperlink" Target="mailto:mark.billinghurst@auckland.ac.nz" TargetMode="External"/><Relationship Id="rId102" Type="http://schemas.openxmlformats.org/officeDocument/2006/relationships/hyperlink" Target="mailto:Hamish.McEwen@sportnz.org.nz" TargetMode="External"/><Relationship Id="rId5" Type="http://schemas.openxmlformats.org/officeDocument/2006/relationships/hyperlink" Target="mailto:caryan@waikato.ac.nz" TargetMode="External"/><Relationship Id="rId90" Type="http://schemas.openxmlformats.org/officeDocument/2006/relationships/hyperlink" Target="https://journals.sagepub.com/doi/10.1177/0004867417718944" TargetMode="External"/><Relationship Id="rId95" Type="http://schemas.openxmlformats.org/officeDocument/2006/relationships/hyperlink" Target="https://www.tandfonline.com/doi/full/10.1080/03036758.2020.1841010" TargetMode="External"/><Relationship Id="rId22" Type="http://schemas.openxmlformats.org/officeDocument/2006/relationships/hyperlink" Target="mailto:celia@psy.otago.ac.nz" TargetMode="External"/><Relationship Id="rId27" Type="http://schemas.openxmlformats.org/officeDocument/2006/relationships/hyperlink" Target="mailto:susan.hougemackenzie@otago.ac.nz" TargetMode="External"/><Relationship Id="rId43" Type="http://schemas.openxmlformats.org/officeDocument/2006/relationships/hyperlink" Target="mailto:julian.crane@otago.ac.nz" TargetMode="External"/><Relationship Id="rId48" Type="http://schemas.openxmlformats.org/officeDocument/2006/relationships/hyperlink" Target="mailto:h.petousis-harris@auckland.ac.nz" TargetMode="External"/><Relationship Id="rId64" Type="http://schemas.openxmlformats.org/officeDocument/2006/relationships/hyperlink" Target="mailto:alex.james@canterbury.ac.nz" TargetMode="External"/><Relationship Id="rId69" Type="http://schemas.openxmlformats.org/officeDocument/2006/relationships/hyperlink" Target="mailto:geoff.chase@canterbury.ac.nz" TargetMode="External"/><Relationship Id="rId80" Type="http://schemas.openxmlformats.org/officeDocument/2006/relationships/hyperlink" Target="mailto:cheema@waikato.ac.nz" TargetMode="External"/><Relationship Id="rId85" Type="http://schemas.openxmlformats.org/officeDocument/2006/relationships/hyperlink" Target="mailto:a.irani@waikato.ac.nz" TargetMode="External"/><Relationship Id="rId12" Type="http://schemas.openxmlformats.org/officeDocument/2006/relationships/hyperlink" Target="mailto:lindamit@waikato.ac.nz" TargetMode="External"/><Relationship Id="rId17" Type="http://schemas.openxmlformats.org/officeDocument/2006/relationships/hyperlink" Target="mailto:ppatros@waikato.ac.nz" TargetMode="External"/><Relationship Id="rId25" Type="http://schemas.openxmlformats.org/officeDocument/2006/relationships/hyperlink" Target="mailto:susan.hougemackenzie@otago.ac.nz" TargetMode="External"/><Relationship Id="rId33" Type="http://schemas.openxmlformats.org/officeDocument/2006/relationships/hyperlink" Target="mailto:jemma.geoghegan@otago.ac.nz" TargetMode="External"/><Relationship Id="rId38" Type="http://schemas.openxmlformats.org/officeDocument/2006/relationships/hyperlink" Target="mailto:v.suresh@auckland.ac.nz" TargetMode="External"/><Relationship Id="rId46" Type="http://schemas.openxmlformats.org/officeDocument/2006/relationships/hyperlink" Target="mailto:davide.comoletti@vuw.ac.nz" TargetMode="External"/><Relationship Id="rId59" Type="http://schemas.openxmlformats.org/officeDocument/2006/relationships/hyperlink" Target="mailto:darrell.lizamore@bri.co.nz" TargetMode="External"/><Relationship Id="rId67" Type="http://schemas.openxmlformats.org/officeDocument/2006/relationships/hyperlink" Target="mailto:n.moreland@auckland.ac.nz" TargetMode="External"/><Relationship Id="rId103" Type="http://schemas.openxmlformats.org/officeDocument/2006/relationships/printerSettings" Target="../printerSettings/printerSettings2.bin"/><Relationship Id="rId20" Type="http://schemas.openxmlformats.org/officeDocument/2006/relationships/hyperlink" Target="mailto:francis.collins@waikato.ac.nz" TargetMode="External"/><Relationship Id="rId41" Type="http://schemas.openxmlformats.org/officeDocument/2006/relationships/hyperlink" Target="mailto:shaun.hendy@auckland.ac.nz" TargetMode="External"/><Relationship Id="rId54" Type="http://schemas.openxmlformats.org/officeDocument/2006/relationships/hyperlink" Target="mailto:m.brimble@auckland.ac.nz" TargetMode="External"/><Relationship Id="rId62" Type="http://schemas.openxmlformats.org/officeDocument/2006/relationships/hyperlink" Target="mailto:tim.hore@otago.ac.nz" TargetMode="External"/><Relationship Id="rId70" Type="http://schemas.openxmlformats.org/officeDocument/2006/relationships/hyperlink" Target="mailto:shayne.gooch@canterbury.ac.nz" TargetMode="External"/><Relationship Id="rId75" Type="http://schemas.openxmlformats.org/officeDocument/2006/relationships/hyperlink" Target="mailto:olaf.diegel@auckland.ac.nz" TargetMode="External"/><Relationship Id="rId83" Type="http://schemas.openxmlformats.org/officeDocument/2006/relationships/hyperlink" Target="mailto:doug@me.co.nz" TargetMode="External"/><Relationship Id="rId88" Type="http://schemas.openxmlformats.org/officeDocument/2006/relationships/hyperlink" Target="mailto:p.j.waddell@massey.ac.nz" TargetMode="External"/><Relationship Id="rId91" Type="http://schemas.openxmlformats.org/officeDocument/2006/relationships/hyperlink" Target="https://www.youtube.com/watch?v=gHiksGBROQ4&amp;feature=youtu.be" TargetMode="External"/><Relationship Id="rId96" Type="http://schemas.openxmlformats.org/officeDocument/2006/relationships/hyperlink" Target="https://www.mdpi.com/1660-4601/17/17/6117" TargetMode="External"/><Relationship Id="rId1" Type="http://schemas.openxmlformats.org/officeDocument/2006/relationships/hyperlink" Target="mailto:cbatters@waikato.ac.nz" TargetMode="External"/><Relationship Id="rId6" Type="http://schemas.openxmlformats.org/officeDocument/2006/relationships/hyperlink" Target="mailto:pheydari@waikato.ac.nz" TargetMode="External"/><Relationship Id="rId15" Type="http://schemas.openxmlformats.org/officeDocument/2006/relationships/hyperlink" Target="mailto:thrupp@waikato.ac.nz" TargetMode="External"/><Relationship Id="rId23" Type="http://schemas.openxmlformats.org/officeDocument/2006/relationships/hyperlink" Target="mailto:christina.ergler@otago.ac.nz" TargetMode="External"/><Relationship Id="rId28" Type="http://schemas.openxmlformats.org/officeDocument/2006/relationships/hyperlink" Target="mailto:maja.graso@otago.ac.nz" TargetMode="External"/><Relationship Id="rId36" Type="http://schemas.openxmlformats.org/officeDocument/2006/relationships/hyperlink" Target="mailto:colin.simpson@vuw.ac.nz" TargetMode="External"/><Relationship Id="rId49" Type="http://schemas.openxmlformats.org/officeDocument/2006/relationships/hyperlink" Target="mailto:m.brimble@auckland.ac.nz" TargetMode="External"/><Relationship Id="rId57" Type="http://schemas.openxmlformats.org/officeDocument/2006/relationships/hyperlink" Target="mailto:rame001@aucklanduni.ac.nz" TargetMode="External"/><Relationship Id="rId10" Type="http://schemas.openxmlformats.org/officeDocument/2006/relationships/hyperlink" Target="mailto:kearl@waikato.ac.nz" TargetMode="External"/><Relationship Id="rId31" Type="http://schemas.openxmlformats.org/officeDocument/2006/relationships/hyperlink" Target="mailto:brian.cox@otago.ac.nz" TargetMode="External"/><Relationship Id="rId44" Type="http://schemas.openxmlformats.org/officeDocument/2006/relationships/hyperlink" Target="mailto:paul.hansen@otago.ac.nz" TargetMode="External"/><Relationship Id="rId52" Type="http://schemas.openxmlformats.org/officeDocument/2006/relationships/hyperlink" Target="mailto:kurt.krause@otago.ac.nz" TargetMode="External"/><Relationship Id="rId60" Type="http://schemas.openxmlformats.org/officeDocument/2006/relationships/hyperlink" Target="mailto:alex.mclellan@otago.ac.nz" TargetMode="External"/><Relationship Id="rId65" Type="http://schemas.openxmlformats.org/officeDocument/2006/relationships/hyperlink" Target="mailto:j.fraser@auckland.ac.nz" TargetMode="External"/><Relationship Id="rId73" Type="http://schemas.openxmlformats.org/officeDocument/2006/relationships/hyperlink" Target="mailto:m.farid@auckland.ac.nz" TargetMode="External"/><Relationship Id="rId78" Type="http://schemas.openxmlformats.org/officeDocument/2006/relationships/hyperlink" Target="mailto:m.tawhai@auckland.ac.nz" TargetMode="External"/><Relationship Id="rId81" Type="http://schemas.openxmlformats.org/officeDocument/2006/relationships/hyperlink" Target="https://www.researchgate.net/publication/341109509_COVID-19_pandemic_and_its_influence_on_safe_havens_An_examination_of_gold_T-bills_T-bonds_US_dollar_and_stablecoin" TargetMode="External"/><Relationship Id="rId86" Type="http://schemas.openxmlformats.org/officeDocument/2006/relationships/hyperlink" Target="mailto:walshp@landcareresearch.co.nz" TargetMode="External"/><Relationship Id="rId94" Type="http://schemas.openxmlformats.org/officeDocument/2006/relationships/hyperlink" Target="https://doi.org/10.3389/fnut.2021.645349" TargetMode="External"/><Relationship Id="rId99" Type="http://schemas.openxmlformats.org/officeDocument/2006/relationships/hyperlink" Target="mailto:t.moeke-maxwell@auckland.ac.nz" TargetMode="External"/><Relationship Id="rId101" Type="http://schemas.openxmlformats.org/officeDocument/2006/relationships/hyperlink" Target="mailto:beate.noldan@vuw.ac.nz" TargetMode="External"/><Relationship Id="rId4" Type="http://schemas.openxmlformats.org/officeDocument/2006/relationships/hyperlink" Target="mailto:bevanc@waikato.ac.nz" TargetMode="External"/><Relationship Id="rId9" Type="http://schemas.openxmlformats.org/officeDocument/2006/relationships/hyperlink" Target="mailto:damundse@waikato.ac.nz" TargetMode="External"/><Relationship Id="rId13" Type="http://schemas.openxmlformats.org/officeDocument/2006/relationships/hyperlink" Target="mailto:lindamit@waikato.ac.nz" TargetMode="External"/><Relationship Id="rId18" Type="http://schemas.openxmlformats.org/officeDocument/2006/relationships/hyperlink" Target="mailto:tai.sopoaga@otago.ac.nz" TargetMode="External"/><Relationship Id="rId39" Type="http://schemas.openxmlformats.org/officeDocument/2006/relationships/hyperlink" Target="mailto:michael.osullivan@auckland.ac.nz" TargetMode="External"/><Relationship Id="rId34" Type="http://schemas.openxmlformats.org/officeDocument/2006/relationships/hyperlink" Target="mailto:michael.baker@otago.ac.nz" TargetMode="External"/><Relationship Id="rId50" Type="http://schemas.openxmlformats.org/officeDocument/2006/relationships/hyperlink" Target="mailto:ted.shipton@otago.ac.nz" TargetMode="External"/><Relationship Id="rId55" Type="http://schemas.openxmlformats.org/officeDocument/2006/relationships/hyperlink" Target="mailto:m.brimble@auckland.ac.nz" TargetMode="External"/><Relationship Id="rId76" Type="http://schemas.openxmlformats.org/officeDocument/2006/relationships/hyperlink" Target="mailto:kevin.wang@auckland.ac.nz" TargetMode="External"/><Relationship Id="rId97" Type="http://schemas.openxmlformats.org/officeDocument/2006/relationships/hyperlink" Target="https://www.tandfonline.com/doi/full/10.1080/03036758.2021.1884098" TargetMode="External"/><Relationship Id="rId104" Type="http://schemas.openxmlformats.org/officeDocument/2006/relationships/table" Target="../tables/table1.xml"/><Relationship Id="rId7" Type="http://schemas.openxmlformats.org/officeDocument/2006/relationships/hyperlink" Target="mailto:damundse@waikato.ac.nz" TargetMode="External"/><Relationship Id="rId71" Type="http://schemas.openxmlformats.org/officeDocument/2006/relationships/hyperlink" Target="mailto:j.windsor@auckland.ac.nz" TargetMode="External"/><Relationship Id="rId92" Type="http://schemas.openxmlformats.org/officeDocument/2006/relationships/hyperlink" Target="mailto:heather.deacon@xerra.nz" TargetMode="External"/><Relationship Id="rId2" Type="http://schemas.openxmlformats.org/officeDocument/2006/relationships/hyperlink" Target="mailto:mboston@waikato.ac.nz" TargetMode="External"/><Relationship Id="rId29" Type="http://schemas.openxmlformats.org/officeDocument/2006/relationships/hyperlink" Target="mailto:lincoln.wood@otago.ac.nz" TargetMode="External"/><Relationship Id="rId24" Type="http://schemas.openxmlformats.org/officeDocument/2006/relationships/hyperlink" Target="mailto:sean.connelly@otago.ac.nz" TargetMode="External"/><Relationship Id="rId40" Type="http://schemas.openxmlformats.org/officeDocument/2006/relationships/hyperlink" Target="mailto:michael.osullivan@auckland.ac.nz" TargetMode="External"/><Relationship Id="rId45" Type="http://schemas.openxmlformats.org/officeDocument/2006/relationships/hyperlink" Target="mailto:flavia.donadelli@vuw.ac.nz" TargetMode="External"/><Relationship Id="rId66" Type="http://schemas.openxmlformats.org/officeDocument/2006/relationships/hyperlink" Target="mailto:p.hunter@auckland.ac.nz" TargetMode="External"/><Relationship Id="rId87" Type="http://schemas.openxmlformats.org/officeDocument/2006/relationships/hyperlink" Target="mailto:alistair.ross@agresearch.co.nz" TargetMode="External"/><Relationship Id="rId61" Type="http://schemas.openxmlformats.org/officeDocument/2006/relationships/hyperlink" Target="mailto:mei.peng@otago.ac.nz" TargetMode="External"/><Relationship Id="rId82" Type="http://schemas.openxmlformats.org/officeDocument/2006/relationships/hyperlink" Target="https://www.researchgate.net/publication/341106710_Estimating_the_global_fatality_rate_from_COVID-19_given_a_country's_socio-economic_characteristics" TargetMode="External"/><Relationship Id="rId19" Type="http://schemas.openxmlformats.org/officeDocument/2006/relationships/hyperlink" Target="mailto:francis.collins@waikato.ac.nz" TargetMode="External"/><Relationship Id="rId14" Type="http://schemas.openxmlformats.org/officeDocument/2006/relationships/hyperlink" Target="mailto:buntting@waikato.ac.nz" TargetMode="External"/><Relationship Id="rId30" Type="http://schemas.openxmlformats.org/officeDocument/2006/relationships/hyperlink" Target="mailto:c.sibley@auckland.ac.nz" TargetMode="External"/><Relationship Id="rId35" Type="http://schemas.openxmlformats.org/officeDocument/2006/relationships/hyperlink" Target="mailto:michael.plank@canterbury.ac.nz" TargetMode="External"/><Relationship Id="rId56" Type="http://schemas.openxmlformats.org/officeDocument/2006/relationships/hyperlink" Target="mailto:rl.kingston@auckland.ac.nz" TargetMode="External"/><Relationship Id="rId77" Type="http://schemas.openxmlformats.org/officeDocument/2006/relationships/hyperlink" Target="mailto:s.baroutian@auckland.ac.nz" TargetMode="External"/><Relationship Id="rId100" Type="http://schemas.openxmlformats.org/officeDocument/2006/relationships/hyperlink" Target="mailto:hpilmore@adhb.govt.nz" TargetMode="External"/><Relationship Id="rId8" Type="http://schemas.openxmlformats.org/officeDocument/2006/relationships/hyperlink" Target="mailto:karsten@waikato.ac.nz" TargetMode="External"/><Relationship Id="rId51" Type="http://schemas.openxmlformats.org/officeDocument/2006/relationships/hyperlink" Target="mailto:andy.mercer@otago.ac.nz" TargetMode="External"/><Relationship Id="rId72" Type="http://schemas.openxmlformats.org/officeDocument/2006/relationships/hyperlink" Target="mailto:c.bullen@auckland.ac.nz" TargetMode="External"/><Relationship Id="rId93" Type="http://schemas.openxmlformats.org/officeDocument/2006/relationships/hyperlink" Target="mailto:leah.watkins@otago.ac.nz" TargetMode="External"/><Relationship Id="rId98" Type="http://schemas.openxmlformats.org/officeDocument/2006/relationships/hyperlink" Target="mailto:t.moeke-maxwell@auckland.ac.nz" TargetMode="External"/><Relationship Id="rId3" Type="http://schemas.openxmlformats.org/officeDocument/2006/relationships/hyperlink" Target="mailto:vida.botes@waikato.ac.nz"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workbookViewId="0">
      <selection activeCell="D2" sqref="D2"/>
    </sheetView>
  </sheetViews>
  <sheetFormatPr defaultColWidth="12.58203125" defaultRowHeight="15" customHeight="1" x14ac:dyDescent="0.3"/>
  <cols>
    <col min="1" max="1" width="7.75" customWidth="1"/>
    <col min="2" max="2" width="143.25" style="4" customWidth="1"/>
    <col min="3" max="26" width="7.75" customWidth="1"/>
  </cols>
  <sheetData>
    <row r="1" spans="1:26" ht="15" customHeight="1" x14ac:dyDescent="0.3">
      <c r="B1" s="13" t="s">
        <v>309</v>
      </c>
    </row>
    <row r="2" spans="1:26" ht="354.75" customHeight="1" x14ac:dyDescent="0.35">
      <c r="A2" s="1"/>
      <c r="B2" s="30" t="s">
        <v>1168</v>
      </c>
    </row>
    <row r="3" spans="1:26" ht="14.25" customHeight="1" x14ac:dyDescent="0.3"/>
    <row r="4" spans="1:26" ht="14.25" customHeight="1" x14ac:dyDescent="0.3"/>
    <row r="5" spans="1:26" ht="14.25" customHeight="1" x14ac:dyDescent="0.35">
      <c r="B5" s="5"/>
    </row>
    <row r="6" spans="1:26" ht="14.25" customHeight="1" x14ac:dyDescent="0.35">
      <c r="A6" s="2"/>
      <c r="B6" s="6"/>
      <c r="C6" s="2"/>
      <c r="D6" s="2"/>
      <c r="E6" s="2"/>
      <c r="F6" s="2"/>
      <c r="G6" s="2"/>
      <c r="H6" s="2"/>
      <c r="I6" s="2"/>
      <c r="J6" s="2"/>
      <c r="K6" s="2"/>
      <c r="L6" s="2"/>
      <c r="M6" s="2"/>
      <c r="N6" s="2"/>
      <c r="O6" s="2"/>
      <c r="P6" s="2"/>
      <c r="Q6" s="2"/>
      <c r="R6" s="2"/>
      <c r="S6" s="2"/>
      <c r="T6" s="2"/>
      <c r="U6" s="2"/>
      <c r="V6" s="2"/>
      <c r="W6" s="2"/>
      <c r="X6" s="2"/>
      <c r="Y6" s="2"/>
      <c r="Z6" s="2"/>
    </row>
    <row r="7" spans="1:26" ht="14.25" customHeight="1" x14ac:dyDescent="0.35">
      <c r="A7" s="2"/>
      <c r="B7" s="6"/>
      <c r="C7" s="2"/>
      <c r="D7" s="2"/>
      <c r="E7" s="2"/>
      <c r="F7" s="2"/>
      <c r="G7" s="2"/>
      <c r="H7" s="2"/>
      <c r="I7" s="2"/>
      <c r="J7" s="2"/>
      <c r="K7" s="2"/>
      <c r="L7" s="2"/>
      <c r="M7" s="2"/>
      <c r="N7" s="2"/>
      <c r="O7" s="2"/>
      <c r="P7" s="2"/>
      <c r="Q7" s="2"/>
      <c r="R7" s="2"/>
      <c r="S7" s="2"/>
      <c r="T7" s="2"/>
      <c r="U7" s="2"/>
      <c r="V7" s="2"/>
      <c r="W7" s="2"/>
      <c r="X7" s="2"/>
      <c r="Y7" s="2"/>
      <c r="Z7" s="2"/>
    </row>
    <row r="8" spans="1:26" ht="14.25" customHeight="1" x14ac:dyDescent="0.35">
      <c r="A8" s="2"/>
      <c r="B8" s="6"/>
      <c r="C8" s="2"/>
      <c r="D8" s="2"/>
      <c r="E8" s="2"/>
      <c r="F8" s="2"/>
      <c r="G8" s="2"/>
      <c r="H8" s="2"/>
      <c r="I8" s="2"/>
      <c r="J8" s="2"/>
      <c r="K8" s="2"/>
      <c r="L8" s="2"/>
      <c r="M8" s="2"/>
      <c r="N8" s="2"/>
      <c r="O8" s="2"/>
      <c r="P8" s="2"/>
      <c r="Q8" s="2"/>
      <c r="R8" s="2"/>
      <c r="S8" s="2"/>
      <c r="T8" s="2"/>
      <c r="U8" s="2"/>
      <c r="V8" s="2"/>
      <c r="W8" s="2"/>
      <c r="X8" s="2"/>
      <c r="Y8" s="2"/>
      <c r="Z8" s="2"/>
    </row>
    <row r="9" spans="1:26" ht="14.25" customHeight="1" x14ac:dyDescent="0.3">
      <c r="B9" s="3"/>
    </row>
    <row r="10" spans="1:26" ht="14.25" customHeight="1" x14ac:dyDescent="0.35">
      <c r="A10" s="2"/>
      <c r="B10" s="6"/>
      <c r="C10" s="2"/>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6"/>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2"/>
      <c r="B12" s="6"/>
      <c r="C12" s="2"/>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6"/>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6"/>
      <c r="C14" s="2"/>
      <c r="D14" s="2"/>
      <c r="E14" s="2"/>
      <c r="F14" s="2"/>
      <c r="G14" s="2"/>
      <c r="H14" s="2"/>
      <c r="I14" s="2"/>
      <c r="J14" s="2"/>
      <c r="K14" s="2"/>
      <c r="L14" s="2"/>
      <c r="M14" s="2"/>
      <c r="N14" s="2"/>
      <c r="O14" s="2"/>
      <c r="P14" s="2"/>
      <c r="Q14" s="2"/>
      <c r="R14" s="2"/>
      <c r="S14" s="2"/>
      <c r="T14" s="2"/>
      <c r="U14" s="2"/>
      <c r="V14" s="2"/>
      <c r="W14" s="2"/>
      <c r="X14" s="2"/>
      <c r="Y14" s="2"/>
      <c r="Z14" s="2"/>
    </row>
    <row r="15" spans="1:26" ht="14.25" customHeight="1" x14ac:dyDescent="0.35">
      <c r="B15" s="7"/>
    </row>
    <row r="16" spans="1:26" ht="14.25" customHeight="1" x14ac:dyDescent="0.35">
      <c r="A16" s="2"/>
      <c r="B16" s="8"/>
      <c r="C16" s="2"/>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B17" s="7"/>
    </row>
    <row r="18" spans="1:26" ht="14.25" customHeight="1" x14ac:dyDescent="0.35">
      <c r="A18" s="2"/>
      <c r="B18" s="6"/>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6"/>
      <c r="C19" s="2"/>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2"/>
      <c r="B20" s="6"/>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6"/>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6"/>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6"/>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8"/>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6"/>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6"/>
      <c r="C26" s="2"/>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6"/>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6"/>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2"/>
      <c r="B29" s="6"/>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35">
      <c r="A30" s="2"/>
      <c r="B30" s="7"/>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7"/>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6"/>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6"/>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6"/>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6"/>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6"/>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6"/>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2"/>
      <c r="B38" s="6"/>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B39" s="7"/>
    </row>
    <row r="40" spans="1:26" ht="14.25" customHeight="1" x14ac:dyDescent="0.35">
      <c r="B40" s="7"/>
    </row>
    <row r="41" spans="1:26" ht="14.25" customHeight="1" x14ac:dyDescent="0.35">
      <c r="B41" s="7"/>
    </row>
    <row r="42" spans="1:26" ht="14.25" customHeight="1" x14ac:dyDescent="0.35">
      <c r="B42" s="7"/>
    </row>
    <row r="43" spans="1:26" ht="14.25" customHeight="1" x14ac:dyDescent="0.35">
      <c r="B43" s="7"/>
    </row>
    <row r="44" spans="1:26" ht="14.25" customHeight="1" x14ac:dyDescent="0.35">
      <c r="B44" s="7"/>
    </row>
    <row r="46" spans="1:26"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02"/>
  <sheetViews>
    <sheetView tabSelected="1" zoomScale="70" zoomScaleNormal="70" workbookViewId="0">
      <pane ySplit="1" topLeftCell="A199" activePane="bottomLeft" state="frozen"/>
      <selection pane="bottomLeft" activeCell="E202" sqref="E202"/>
    </sheetView>
  </sheetViews>
  <sheetFormatPr defaultColWidth="12.58203125" defaultRowHeight="15.5" x14ac:dyDescent="0.35"/>
  <cols>
    <col min="1" max="1" width="17.08203125" style="9" customWidth="1"/>
    <col min="2" max="2" width="26.75" style="12" bestFit="1" customWidth="1"/>
    <col min="3" max="3" width="28" style="12" bestFit="1" customWidth="1"/>
    <col min="4" max="4" width="62.25" style="9" customWidth="1"/>
    <col min="5" max="5" width="54.33203125" style="9" customWidth="1"/>
    <col min="6" max="6" width="60.83203125" style="9" bestFit="1" customWidth="1"/>
    <col min="7" max="7" width="42.25" style="9" bestFit="1" customWidth="1"/>
    <col min="8" max="8" width="56.25" style="9" bestFit="1" customWidth="1"/>
    <col min="9" max="9" width="65.25" style="9" bestFit="1" customWidth="1"/>
    <col min="10" max="10" width="41.83203125" style="9" bestFit="1" customWidth="1"/>
    <col min="11" max="11" width="27.75" style="9" customWidth="1"/>
    <col min="12" max="12" width="34" style="9" customWidth="1"/>
    <col min="13" max="13" width="44.58203125" style="9" bestFit="1" customWidth="1"/>
    <col min="14" max="14" width="49" customWidth="1"/>
    <col min="15" max="15" width="68.08203125" style="9" customWidth="1"/>
    <col min="16" max="16" width="51.75" style="9" bestFit="1" customWidth="1"/>
    <col min="17" max="17" width="56.83203125" style="9" bestFit="1" customWidth="1"/>
    <col min="18" max="18" width="80.75" style="10" customWidth="1"/>
    <col min="19" max="19" width="63" style="28" bestFit="1" customWidth="1"/>
    <col min="20" max="20" width="96.83203125" style="17" bestFit="1" customWidth="1"/>
    <col min="21" max="21" width="31.75" style="9" bestFit="1" customWidth="1"/>
    <col min="22" max="22" width="31.25" style="11" customWidth="1"/>
    <col min="23" max="23" width="45.08203125" style="9" bestFit="1" customWidth="1"/>
    <col min="24" max="24" width="57.75" style="29" bestFit="1" customWidth="1"/>
    <col min="25" max="25" width="67.08203125" style="29" bestFit="1" customWidth="1"/>
    <col min="26" max="26" width="60.25" style="29" bestFit="1" customWidth="1"/>
    <col min="27" max="27" width="100.33203125" style="50" customWidth="1"/>
    <col min="28" max="38" width="7.75" style="9" customWidth="1"/>
    <col min="39" max="16384" width="12.58203125" style="9"/>
  </cols>
  <sheetData>
    <row r="1" spans="1:27" ht="70.5" customHeight="1" x14ac:dyDescent="0.35">
      <c r="A1" s="152" t="s">
        <v>190</v>
      </c>
      <c r="B1" s="153" t="s">
        <v>377</v>
      </c>
      <c r="C1" s="153" t="s">
        <v>576</v>
      </c>
      <c r="D1" s="154" t="s">
        <v>1492</v>
      </c>
      <c r="E1" s="154" t="s">
        <v>1089</v>
      </c>
      <c r="F1" s="154" t="s">
        <v>1090</v>
      </c>
      <c r="G1" s="154" t="s">
        <v>0</v>
      </c>
      <c r="H1" s="154" t="s">
        <v>378</v>
      </c>
      <c r="I1" s="154" t="s">
        <v>379</v>
      </c>
      <c r="J1" s="154" t="s">
        <v>271</v>
      </c>
      <c r="K1" s="154" t="s">
        <v>641</v>
      </c>
      <c r="L1" s="154" t="s">
        <v>642</v>
      </c>
      <c r="M1" s="154" t="s">
        <v>643</v>
      </c>
      <c r="N1" s="154" t="s">
        <v>493</v>
      </c>
      <c r="O1" s="154" t="s">
        <v>380</v>
      </c>
      <c r="P1" s="154" t="s">
        <v>381</v>
      </c>
      <c r="Q1" s="155" t="s">
        <v>382</v>
      </c>
      <c r="R1" s="155" t="s">
        <v>383</v>
      </c>
      <c r="S1" s="156" t="s">
        <v>959</v>
      </c>
      <c r="T1" s="154" t="s">
        <v>1</v>
      </c>
      <c r="U1" s="157" t="s">
        <v>638</v>
      </c>
      <c r="V1" s="154" t="s">
        <v>269</v>
      </c>
      <c r="W1" s="154" t="s">
        <v>270</v>
      </c>
      <c r="X1" s="154" t="s">
        <v>501</v>
      </c>
      <c r="Y1" s="154" t="s">
        <v>1322</v>
      </c>
      <c r="Z1" s="158" t="s">
        <v>384</v>
      </c>
      <c r="AA1" s="159" t="s">
        <v>1491</v>
      </c>
    </row>
    <row r="2" spans="1:27" s="11" customFormat="1" ht="93" x14ac:dyDescent="0.35">
      <c r="A2" s="82" t="s">
        <v>191</v>
      </c>
      <c r="B2" s="83">
        <v>43937</v>
      </c>
      <c r="C2" s="83">
        <v>43959</v>
      </c>
      <c r="D2" s="84"/>
      <c r="E2" s="84" t="s">
        <v>184</v>
      </c>
      <c r="F2" s="84"/>
      <c r="G2" s="84" t="s">
        <v>1532</v>
      </c>
      <c r="H2" s="84" t="s">
        <v>2</v>
      </c>
      <c r="I2" s="84" t="s">
        <v>272</v>
      </c>
      <c r="J2" s="84" t="s">
        <v>546</v>
      </c>
      <c r="K2" s="84" t="s">
        <v>646</v>
      </c>
      <c r="L2" s="84" t="s">
        <v>645</v>
      </c>
      <c r="M2" s="84" t="s">
        <v>644</v>
      </c>
      <c r="N2" s="84" t="s">
        <v>547</v>
      </c>
      <c r="O2" s="84"/>
      <c r="P2" s="84" t="s">
        <v>13</v>
      </c>
      <c r="Q2" s="85" t="s">
        <v>548</v>
      </c>
      <c r="R2" s="86" t="s">
        <v>14</v>
      </c>
      <c r="S2" s="87">
        <v>96000</v>
      </c>
      <c r="T2" s="84" t="s">
        <v>549</v>
      </c>
      <c r="U2" s="84"/>
      <c r="V2" s="84" t="s">
        <v>500</v>
      </c>
      <c r="W2" s="84"/>
      <c r="X2" s="88"/>
      <c r="Y2" s="88"/>
      <c r="Z2" s="89"/>
      <c r="AA2" s="90"/>
    </row>
    <row r="3" spans="1:27" ht="46.5" x14ac:dyDescent="0.35">
      <c r="A3" s="82" t="s">
        <v>192</v>
      </c>
      <c r="B3" s="83">
        <v>43937</v>
      </c>
      <c r="C3" s="83"/>
      <c r="D3" s="84"/>
      <c r="E3" s="84" t="s">
        <v>184</v>
      </c>
      <c r="F3" s="84"/>
      <c r="G3" s="84" t="s">
        <v>1532</v>
      </c>
      <c r="H3" s="84" t="s">
        <v>2</v>
      </c>
      <c r="I3" s="84" t="s">
        <v>273</v>
      </c>
      <c r="J3" s="84"/>
      <c r="K3" s="84"/>
      <c r="L3" s="84" t="s">
        <v>648</v>
      </c>
      <c r="M3" s="84" t="s">
        <v>647</v>
      </c>
      <c r="N3" s="84"/>
      <c r="O3" s="84"/>
      <c r="P3" s="84" t="s">
        <v>15</v>
      </c>
      <c r="Q3" s="85"/>
      <c r="R3" s="86" t="s">
        <v>494</v>
      </c>
      <c r="S3" s="91" t="s">
        <v>4</v>
      </c>
      <c r="T3" s="84" t="s">
        <v>4</v>
      </c>
      <c r="U3" s="84"/>
      <c r="V3" s="84"/>
      <c r="W3" s="84"/>
      <c r="X3" s="88"/>
      <c r="Y3" s="88"/>
      <c r="Z3" s="89"/>
      <c r="AA3" s="90"/>
    </row>
    <row r="4" spans="1:27" ht="46.5" x14ac:dyDescent="0.35">
      <c r="A4" s="82" t="s">
        <v>193</v>
      </c>
      <c r="B4" s="83">
        <v>43937</v>
      </c>
      <c r="C4" s="83"/>
      <c r="D4" s="84"/>
      <c r="E4" s="84" t="s">
        <v>184</v>
      </c>
      <c r="F4" s="84"/>
      <c r="G4" s="84" t="s">
        <v>1532</v>
      </c>
      <c r="H4" s="84" t="s">
        <v>2</v>
      </c>
      <c r="I4" s="84" t="s">
        <v>272</v>
      </c>
      <c r="J4" s="84"/>
      <c r="K4" s="84"/>
      <c r="L4" s="84" t="s">
        <v>650</v>
      </c>
      <c r="M4" s="84" t="s">
        <v>649</v>
      </c>
      <c r="N4" s="84"/>
      <c r="O4" s="84"/>
      <c r="P4" s="84" t="s">
        <v>16</v>
      </c>
      <c r="Q4" s="85"/>
      <c r="R4" s="86" t="s">
        <v>17</v>
      </c>
      <c r="S4" s="91" t="s">
        <v>4</v>
      </c>
      <c r="T4" s="84" t="s">
        <v>4</v>
      </c>
      <c r="U4" s="84"/>
      <c r="V4" s="84"/>
      <c r="W4" s="84"/>
      <c r="X4" s="88"/>
      <c r="Y4" s="88"/>
      <c r="Z4" s="89"/>
      <c r="AA4" s="90"/>
    </row>
    <row r="5" spans="1:27" ht="214.9" customHeight="1" x14ac:dyDescent="0.35">
      <c r="A5" s="82" t="s">
        <v>194</v>
      </c>
      <c r="B5" s="83">
        <v>43943</v>
      </c>
      <c r="C5" s="83"/>
      <c r="D5" s="84"/>
      <c r="E5" s="84" t="s">
        <v>184</v>
      </c>
      <c r="F5" s="84"/>
      <c r="G5" s="84" t="s">
        <v>1532</v>
      </c>
      <c r="H5" s="84" t="s">
        <v>2</v>
      </c>
      <c r="I5" s="84" t="s">
        <v>274</v>
      </c>
      <c r="J5" s="84"/>
      <c r="K5" s="84"/>
      <c r="L5" s="84" t="s">
        <v>651</v>
      </c>
      <c r="M5" s="84" t="s">
        <v>652</v>
      </c>
      <c r="N5" s="84"/>
      <c r="O5" s="84"/>
      <c r="P5" s="84" t="str">
        <f>HYPERLINK("mailto:r.snell@auckland.ac.nz","r.snell@auckland.ac.nz")</f>
        <v>r.snell@auckland.ac.nz</v>
      </c>
      <c r="Q5" s="85"/>
      <c r="R5" s="86" t="s">
        <v>18</v>
      </c>
      <c r="S5" s="91"/>
      <c r="T5" s="84"/>
      <c r="U5" s="84"/>
      <c r="V5" s="84"/>
      <c r="W5" s="84"/>
      <c r="X5" s="88"/>
      <c r="Y5" s="88"/>
      <c r="Z5" s="89"/>
      <c r="AA5" s="90"/>
    </row>
    <row r="6" spans="1:27" ht="46.5" x14ac:dyDescent="0.35">
      <c r="A6" s="82" t="s">
        <v>195</v>
      </c>
      <c r="B6" s="83">
        <v>43935</v>
      </c>
      <c r="C6" s="83"/>
      <c r="D6" s="84"/>
      <c r="E6" s="84" t="s">
        <v>184</v>
      </c>
      <c r="F6" s="84"/>
      <c r="G6" s="84" t="s">
        <v>1532</v>
      </c>
      <c r="H6" s="84" t="s">
        <v>79</v>
      </c>
      <c r="I6" s="84" t="s">
        <v>20</v>
      </c>
      <c r="J6" s="84"/>
      <c r="K6" s="84"/>
      <c r="L6" s="84" t="s">
        <v>654</v>
      </c>
      <c r="M6" s="84" t="s">
        <v>653</v>
      </c>
      <c r="N6" s="84"/>
      <c r="O6" s="84"/>
      <c r="P6" s="84" t="s">
        <v>19</v>
      </c>
      <c r="Q6" s="85"/>
      <c r="R6" s="86" t="s">
        <v>21</v>
      </c>
      <c r="S6" s="91" t="s">
        <v>22</v>
      </c>
      <c r="T6" s="84"/>
      <c r="U6" s="84"/>
      <c r="V6" s="84"/>
      <c r="W6" s="84"/>
      <c r="X6" s="88"/>
      <c r="Y6" s="88"/>
      <c r="Z6" s="89"/>
      <c r="AA6" s="90"/>
    </row>
    <row r="7" spans="1:27" ht="46.5" x14ac:dyDescent="0.35">
      <c r="A7" s="82" t="s">
        <v>196</v>
      </c>
      <c r="B7" s="83">
        <v>43935</v>
      </c>
      <c r="C7" s="83"/>
      <c r="D7" s="84"/>
      <c r="E7" s="84" t="s">
        <v>184</v>
      </c>
      <c r="F7" s="84"/>
      <c r="G7" s="84" t="s">
        <v>1532</v>
      </c>
      <c r="H7" s="84" t="s">
        <v>24</v>
      </c>
      <c r="I7" s="84" t="s">
        <v>24</v>
      </c>
      <c r="J7" s="84"/>
      <c r="K7" s="84" t="s">
        <v>656</v>
      </c>
      <c r="L7" s="84" t="s">
        <v>657</v>
      </c>
      <c r="M7" s="84" t="s">
        <v>655</v>
      </c>
      <c r="N7" s="84"/>
      <c r="O7" s="84"/>
      <c r="P7" s="84" t="s">
        <v>23</v>
      </c>
      <c r="Q7" s="85" t="s">
        <v>300</v>
      </c>
      <c r="R7" s="86" t="s">
        <v>25</v>
      </c>
      <c r="S7" s="91" t="s">
        <v>26</v>
      </c>
      <c r="T7" s="84" t="s">
        <v>27</v>
      </c>
      <c r="U7" s="92" t="str">
        <f>HYPERLINK("#'Funding'!A"&amp;MATCH("20/1053",Funding!A:A,FALSE),"20/1053")</f>
        <v>20/1053</v>
      </c>
      <c r="V7" s="84"/>
      <c r="W7" s="84"/>
      <c r="X7" s="88"/>
      <c r="Y7" s="88"/>
      <c r="Z7" s="89"/>
      <c r="AA7" s="90"/>
    </row>
    <row r="8" spans="1:27" ht="46.5" x14ac:dyDescent="0.35">
      <c r="A8" s="82" t="s">
        <v>197</v>
      </c>
      <c r="B8" s="83">
        <v>43935</v>
      </c>
      <c r="C8" s="83"/>
      <c r="D8" s="84"/>
      <c r="E8" s="84" t="s">
        <v>184</v>
      </c>
      <c r="F8" s="84"/>
      <c r="G8" s="84" t="s">
        <v>1532</v>
      </c>
      <c r="H8" s="84" t="s">
        <v>24</v>
      </c>
      <c r="I8" s="84" t="s">
        <v>24</v>
      </c>
      <c r="J8" s="84"/>
      <c r="K8" s="84" t="s">
        <v>646</v>
      </c>
      <c r="L8" s="84" t="s">
        <v>659</v>
      </c>
      <c r="M8" s="84" t="s">
        <v>658</v>
      </c>
      <c r="N8" s="84"/>
      <c r="O8" s="84"/>
      <c r="P8" s="84" t="s">
        <v>28</v>
      </c>
      <c r="Q8" s="85" t="s">
        <v>386</v>
      </c>
      <c r="R8" s="86" t="s">
        <v>29</v>
      </c>
      <c r="S8" s="91" t="s">
        <v>30</v>
      </c>
      <c r="T8" s="84" t="s">
        <v>31</v>
      </c>
      <c r="U8" s="84"/>
      <c r="V8" s="84"/>
      <c r="W8" s="84"/>
      <c r="X8" s="88"/>
      <c r="Y8" s="88"/>
      <c r="Z8" s="89"/>
      <c r="AA8" s="90"/>
    </row>
    <row r="9" spans="1:27" ht="46.5" x14ac:dyDescent="0.35">
      <c r="A9" s="82" t="s">
        <v>198</v>
      </c>
      <c r="B9" s="83">
        <v>43935</v>
      </c>
      <c r="C9" s="83"/>
      <c r="D9" s="84"/>
      <c r="E9" s="84" t="s">
        <v>184</v>
      </c>
      <c r="F9" s="84"/>
      <c r="G9" s="84" t="s">
        <v>1532</v>
      </c>
      <c r="H9" s="84" t="s">
        <v>24</v>
      </c>
      <c r="I9" s="84" t="s">
        <v>24</v>
      </c>
      <c r="J9" s="84"/>
      <c r="K9" s="84" t="s">
        <v>646</v>
      </c>
      <c r="L9" s="84" t="s">
        <v>661</v>
      </c>
      <c r="M9" s="84" t="s">
        <v>660</v>
      </c>
      <c r="N9" s="84"/>
      <c r="O9" s="84"/>
      <c r="P9" s="84" t="s">
        <v>32</v>
      </c>
      <c r="Q9" s="85" t="s">
        <v>387</v>
      </c>
      <c r="R9" s="86" t="s">
        <v>33</v>
      </c>
      <c r="S9" s="91" t="s">
        <v>4</v>
      </c>
      <c r="T9" s="84" t="s">
        <v>4</v>
      </c>
      <c r="U9" s="84"/>
      <c r="V9" s="84"/>
      <c r="W9" s="84"/>
      <c r="X9" s="88"/>
      <c r="Y9" s="88"/>
      <c r="Z9" s="89"/>
      <c r="AA9" s="90"/>
    </row>
    <row r="10" spans="1:27" s="11" customFormat="1" ht="62" x14ac:dyDescent="0.35">
      <c r="A10" s="82" t="s">
        <v>199</v>
      </c>
      <c r="B10" s="83">
        <v>43935</v>
      </c>
      <c r="C10" s="83">
        <v>43957</v>
      </c>
      <c r="D10" s="84"/>
      <c r="E10" s="84" t="s">
        <v>184</v>
      </c>
      <c r="F10" s="84"/>
      <c r="G10" s="84" t="s">
        <v>1532</v>
      </c>
      <c r="H10" s="84" t="s">
        <v>24</v>
      </c>
      <c r="I10" s="84" t="s">
        <v>24</v>
      </c>
      <c r="J10" s="84"/>
      <c r="K10" s="84" t="s">
        <v>663</v>
      </c>
      <c r="L10" s="84" t="s">
        <v>664</v>
      </c>
      <c r="M10" s="84" t="s">
        <v>662</v>
      </c>
      <c r="N10" s="84"/>
      <c r="O10" s="84"/>
      <c r="P10" s="84" t="s">
        <v>34</v>
      </c>
      <c r="Q10" s="85" t="s">
        <v>297</v>
      </c>
      <c r="R10" s="86" t="s">
        <v>35</v>
      </c>
      <c r="S10" s="91" t="s">
        <v>36</v>
      </c>
      <c r="T10" s="84" t="s">
        <v>4</v>
      </c>
      <c r="U10" s="84"/>
      <c r="V10" s="84"/>
      <c r="W10" s="84"/>
      <c r="X10" s="88" t="s">
        <v>531</v>
      </c>
      <c r="Y10" s="88"/>
      <c r="Z10" s="89"/>
      <c r="AA10" s="90"/>
    </row>
    <row r="11" spans="1:27" s="11" customFormat="1" ht="77.5" x14ac:dyDescent="0.35">
      <c r="A11" s="82" t="s">
        <v>200</v>
      </c>
      <c r="B11" s="83">
        <v>43935</v>
      </c>
      <c r="C11" s="83">
        <v>43958</v>
      </c>
      <c r="D11" s="84"/>
      <c r="E11" s="84" t="s">
        <v>185</v>
      </c>
      <c r="F11" s="84" t="s">
        <v>184</v>
      </c>
      <c r="G11" s="84" t="s">
        <v>1532</v>
      </c>
      <c r="H11" s="84" t="s">
        <v>24</v>
      </c>
      <c r="I11" s="84" t="s">
        <v>24</v>
      </c>
      <c r="J11" s="84"/>
      <c r="K11" s="84" t="s">
        <v>656</v>
      </c>
      <c r="L11" s="84" t="s">
        <v>654</v>
      </c>
      <c r="M11" s="84" t="s">
        <v>665</v>
      </c>
      <c r="N11" s="84"/>
      <c r="O11" s="84"/>
      <c r="P11" s="84" t="s">
        <v>37</v>
      </c>
      <c r="Q11" s="85" t="s">
        <v>301</v>
      </c>
      <c r="R11" s="88" t="s">
        <v>542</v>
      </c>
      <c r="S11" s="91" t="s">
        <v>4</v>
      </c>
      <c r="T11" s="84"/>
      <c r="U11" s="84"/>
      <c r="V11" s="84"/>
      <c r="W11" s="84"/>
      <c r="X11" s="88"/>
      <c r="Y11" s="88"/>
      <c r="Z11" s="89"/>
      <c r="AA11" s="90"/>
    </row>
    <row r="12" spans="1:27" x14ac:dyDescent="0.35">
      <c r="A12" s="82" t="s">
        <v>201</v>
      </c>
      <c r="B12" s="83">
        <v>43935</v>
      </c>
      <c r="C12" s="83"/>
      <c r="D12" s="84"/>
      <c r="E12" s="84" t="s">
        <v>184</v>
      </c>
      <c r="F12" s="84"/>
      <c r="G12" s="84" t="s">
        <v>1043</v>
      </c>
      <c r="H12" s="84" t="s">
        <v>38</v>
      </c>
      <c r="I12" s="84" t="s">
        <v>38</v>
      </c>
      <c r="J12" s="84"/>
      <c r="K12" s="84"/>
      <c r="L12" s="84" t="s">
        <v>667</v>
      </c>
      <c r="M12" s="84" t="s">
        <v>666</v>
      </c>
      <c r="N12" s="84"/>
      <c r="O12" s="84"/>
      <c r="P12" s="84" t="s">
        <v>39</v>
      </c>
      <c r="Q12" s="85" t="s">
        <v>388</v>
      </c>
      <c r="R12" s="88"/>
      <c r="S12" s="91" t="s">
        <v>4</v>
      </c>
      <c r="T12" s="84" t="s">
        <v>4</v>
      </c>
      <c r="U12" s="84"/>
      <c r="V12" s="84"/>
      <c r="W12" s="84"/>
      <c r="X12" s="88"/>
      <c r="Y12" s="88"/>
      <c r="Z12" s="89"/>
      <c r="AA12" s="90"/>
    </row>
    <row r="13" spans="1:27" ht="46.5" x14ac:dyDescent="0.35">
      <c r="A13" s="82" t="s">
        <v>202</v>
      </c>
      <c r="B13" s="83">
        <v>43937</v>
      </c>
      <c r="C13" s="83"/>
      <c r="D13" s="84"/>
      <c r="E13" s="84" t="s">
        <v>185</v>
      </c>
      <c r="F13" s="84"/>
      <c r="G13" s="84" t="s">
        <v>1532</v>
      </c>
      <c r="H13" s="84" t="s">
        <v>2</v>
      </c>
      <c r="I13" s="84" t="s">
        <v>275</v>
      </c>
      <c r="J13" s="84"/>
      <c r="K13" s="84"/>
      <c r="L13" s="84" t="s">
        <v>669</v>
      </c>
      <c r="M13" s="84" t="s">
        <v>668</v>
      </c>
      <c r="N13" s="84"/>
      <c r="O13" s="84"/>
      <c r="P13" s="84" t="s">
        <v>3</v>
      </c>
      <c r="Q13" s="85"/>
      <c r="R13" s="88" t="s">
        <v>541</v>
      </c>
      <c r="S13" s="91" t="s">
        <v>4</v>
      </c>
      <c r="T13" s="84" t="s">
        <v>4</v>
      </c>
      <c r="U13" s="84"/>
      <c r="V13" s="84"/>
      <c r="W13" s="84"/>
      <c r="X13" s="88"/>
      <c r="Y13" s="88"/>
      <c r="Z13" s="89"/>
      <c r="AA13" s="90"/>
    </row>
    <row r="14" spans="1:27" ht="46.5" x14ac:dyDescent="0.35">
      <c r="A14" s="82" t="s">
        <v>203</v>
      </c>
      <c r="B14" s="83">
        <v>43937</v>
      </c>
      <c r="C14" s="83"/>
      <c r="D14" s="84"/>
      <c r="E14" s="84" t="s">
        <v>185</v>
      </c>
      <c r="F14" s="84"/>
      <c r="G14" s="84" t="s">
        <v>1532</v>
      </c>
      <c r="H14" s="84" t="s">
        <v>2</v>
      </c>
      <c r="I14" s="84" t="s">
        <v>276</v>
      </c>
      <c r="J14" s="84"/>
      <c r="K14" s="84"/>
      <c r="L14" s="84" t="s">
        <v>671</v>
      </c>
      <c r="M14" s="84" t="s">
        <v>670</v>
      </c>
      <c r="N14" s="84"/>
      <c r="O14" s="84"/>
      <c r="P14" s="84" t="s">
        <v>5</v>
      </c>
      <c r="Q14" s="85"/>
      <c r="R14" s="86" t="s">
        <v>6</v>
      </c>
      <c r="S14" s="91" t="s">
        <v>4</v>
      </c>
      <c r="T14" s="84" t="s">
        <v>4</v>
      </c>
      <c r="U14" s="84"/>
      <c r="V14" s="84"/>
      <c r="W14" s="84"/>
      <c r="X14" s="88"/>
      <c r="Y14" s="88"/>
      <c r="Z14" s="89"/>
      <c r="AA14" s="90"/>
    </row>
    <row r="15" spans="1:27" ht="46.5" x14ac:dyDescent="0.35">
      <c r="A15" s="82" t="s">
        <v>204</v>
      </c>
      <c r="B15" s="83">
        <v>43937</v>
      </c>
      <c r="C15" s="83"/>
      <c r="D15" s="84"/>
      <c r="E15" s="84" t="s">
        <v>185</v>
      </c>
      <c r="F15" s="84"/>
      <c r="G15" s="84" t="s">
        <v>1532</v>
      </c>
      <c r="H15" s="84" t="s">
        <v>2</v>
      </c>
      <c r="I15" s="84" t="s">
        <v>274</v>
      </c>
      <c r="J15" s="84"/>
      <c r="K15" s="84"/>
      <c r="L15" s="84" t="s">
        <v>673</v>
      </c>
      <c r="M15" s="84" t="s">
        <v>672</v>
      </c>
      <c r="N15" s="84"/>
      <c r="O15" s="84"/>
      <c r="P15" s="84" t="s">
        <v>7</v>
      </c>
      <c r="Q15" s="85"/>
      <c r="R15" s="86" t="s">
        <v>8</v>
      </c>
      <c r="S15" s="91" t="s">
        <v>4</v>
      </c>
      <c r="T15" s="84" t="s">
        <v>4</v>
      </c>
      <c r="U15" s="84"/>
      <c r="V15" s="84"/>
      <c r="W15" s="84"/>
      <c r="X15" s="88"/>
      <c r="Y15" s="88"/>
      <c r="Z15" s="89"/>
      <c r="AA15" s="90"/>
    </row>
    <row r="16" spans="1:27" s="11" customFormat="1" ht="46.5" x14ac:dyDescent="0.35">
      <c r="A16" s="82" t="s">
        <v>205</v>
      </c>
      <c r="B16" s="83">
        <v>43937</v>
      </c>
      <c r="C16" s="83">
        <v>43957</v>
      </c>
      <c r="D16" s="84"/>
      <c r="E16" s="84" t="s">
        <v>185</v>
      </c>
      <c r="F16" s="84"/>
      <c r="G16" s="84" t="s">
        <v>1532</v>
      </c>
      <c r="H16" s="84" t="s">
        <v>2</v>
      </c>
      <c r="I16" s="84" t="s">
        <v>274</v>
      </c>
      <c r="J16" s="84"/>
      <c r="K16" s="84"/>
      <c r="L16" s="84" t="s">
        <v>674</v>
      </c>
      <c r="M16" s="84" t="s">
        <v>611</v>
      </c>
      <c r="N16" s="84"/>
      <c r="O16" s="84"/>
      <c r="P16" s="84" t="s">
        <v>9</v>
      </c>
      <c r="Q16" s="85"/>
      <c r="R16" s="86" t="s">
        <v>10</v>
      </c>
      <c r="S16" s="91" t="s">
        <v>4</v>
      </c>
      <c r="T16" s="84" t="s">
        <v>4</v>
      </c>
      <c r="U16" s="84"/>
      <c r="V16" s="84"/>
      <c r="W16" s="84"/>
      <c r="X16" s="88"/>
      <c r="Y16" s="88"/>
      <c r="Z16" s="89"/>
      <c r="AA16" s="90"/>
    </row>
    <row r="17" spans="1:27" s="11" customFormat="1" ht="46.5" x14ac:dyDescent="0.35">
      <c r="A17" s="82" t="s">
        <v>206</v>
      </c>
      <c r="B17" s="83">
        <v>43937</v>
      </c>
      <c r="C17" s="83">
        <v>43970</v>
      </c>
      <c r="D17" s="84"/>
      <c r="E17" s="84" t="s">
        <v>185</v>
      </c>
      <c r="F17" s="84"/>
      <c r="G17" s="84" t="s">
        <v>1532</v>
      </c>
      <c r="H17" s="84" t="s">
        <v>2</v>
      </c>
      <c r="I17" s="84" t="s">
        <v>274</v>
      </c>
      <c r="J17" s="84"/>
      <c r="K17" s="84"/>
      <c r="L17" s="84" t="s">
        <v>674</v>
      </c>
      <c r="M17" s="84" t="s">
        <v>611</v>
      </c>
      <c r="N17" s="84"/>
      <c r="O17" s="84"/>
      <c r="P17" s="84" t="s">
        <v>9</v>
      </c>
      <c r="Q17" s="85"/>
      <c r="R17" s="86" t="s">
        <v>11</v>
      </c>
      <c r="S17" s="87">
        <v>96457</v>
      </c>
      <c r="T17" s="93" t="s">
        <v>414</v>
      </c>
      <c r="U17" s="92">
        <f>HYPERLINK("#'Funding'!A"&amp;MATCH(1720007,Funding!A:A,FALSE), 1720007)</f>
        <v>1720007</v>
      </c>
      <c r="V17" s="84"/>
      <c r="W17" s="84"/>
      <c r="X17" s="88"/>
      <c r="Y17" s="88"/>
      <c r="Z17" s="89"/>
      <c r="AA17" s="90"/>
    </row>
    <row r="18" spans="1:27" ht="77.5" x14ac:dyDescent="0.35">
      <c r="A18" s="82" t="s">
        <v>207</v>
      </c>
      <c r="B18" s="83">
        <v>43943</v>
      </c>
      <c r="C18" s="83"/>
      <c r="D18" s="84"/>
      <c r="E18" s="84" t="s">
        <v>185</v>
      </c>
      <c r="F18" s="84"/>
      <c r="G18" s="84" t="s">
        <v>1532</v>
      </c>
      <c r="H18" s="84" t="s">
        <v>2</v>
      </c>
      <c r="I18" s="84" t="s">
        <v>274</v>
      </c>
      <c r="J18" s="84"/>
      <c r="K18" s="84"/>
      <c r="L18" s="84" t="s">
        <v>676</v>
      </c>
      <c r="M18" s="84" t="s">
        <v>675</v>
      </c>
      <c r="N18" s="84"/>
      <c r="O18" s="84"/>
      <c r="P18" s="84" t="s">
        <v>12</v>
      </c>
      <c r="Q18" s="85"/>
      <c r="R18" s="86" t="s">
        <v>495</v>
      </c>
      <c r="S18" s="91" t="s">
        <v>59</v>
      </c>
      <c r="T18" s="84" t="s">
        <v>27</v>
      </c>
      <c r="U18" s="92" t="str">
        <f>HYPERLINK("#'Funding'!A"&amp;MATCH("20/1077",Funding!A:A,FALSE),"20/1077")</f>
        <v>20/1077</v>
      </c>
      <c r="V18" s="84"/>
      <c r="W18" s="84"/>
      <c r="X18" s="88"/>
      <c r="Y18" s="88"/>
      <c r="Z18" s="89"/>
      <c r="AA18" s="90"/>
    </row>
    <row r="19" spans="1:27" ht="62" x14ac:dyDescent="0.35">
      <c r="A19" s="82" t="s">
        <v>208</v>
      </c>
      <c r="B19" s="83">
        <v>43935</v>
      </c>
      <c r="C19" s="83"/>
      <c r="D19" s="84"/>
      <c r="E19" s="84" t="s">
        <v>185</v>
      </c>
      <c r="F19" s="84"/>
      <c r="G19" s="84" t="s">
        <v>1532</v>
      </c>
      <c r="H19" s="84" t="s">
        <v>2</v>
      </c>
      <c r="I19" s="84" t="s">
        <v>272</v>
      </c>
      <c r="J19" s="84"/>
      <c r="K19" s="84"/>
      <c r="L19" s="84" t="s">
        <v>677</v>
      </c>
      <c r="M19" s="84" t="s">
        <v>679</v>
      </c>
      <c r="N19" s="84"/>
      <c r="O19" s="84"/>
      <c r="P19" s="84" t="s">
        <v>60</v>
      </c>
      <c r="Q19" s="85"/>
      <c r="R19" s="86" t="s">
        <v>61</v>
      </c>
      <c r="S19" s="91"/>
      <c r="T19" s="84"/>
      <c r="U19" s="84"/>
      <c r="V19" s="84"/>
      <c r="W19" s="84"/>
      <c r="X19" s="88"/>
      <c r="Y19" s="88"/>
      <c r="Z19" s="89"/>
      <c r="AA19" s="90"/>
    </row>
    <row r="20" spans="1:27" ht="93" x14ac:dyDescent="0.35">
      <c r="A20" s="82" t="s">
        <v>209</v>
      </c>
      <c r="B20" s="83">
        <v>43935</v>
      </c>
      <c r="C20" s="83"/>
      <c r="D20" s="84"/>
      <c r="E20" s="84" t="s">
        <v>185</v>
      </c>
      <c r="F20" s="84"/>
      <c r="G20" s="84" t="s">
        <v>1532</v>
      </c>
      <c r="H20" s="84" t="s">
        <v>42</v>
      </c>
      <c r="I20" s="84" t="s">
        <v>283</v>
      </c>
      <c r="J20" s="84"/>
      <c r="K20" s="84"/>
      <c r="L20" s="84" t="s">
        <v>678</v>
      </c>
      <c r="M20" s="84" t="s">
        <v>680</v>
      </c>
      <c r="N20" s="84"/>
      <c r="O20" s="84"/>
      <c r="P20" s="84" t="s">
        <v>62</v>
      </c>
      <c r="Q20" s="85" t="s">
        <v>63</v>
      </c>
      <c r="R20" s="86" t="s">
        <v>64</v>
      </c>
      <c r="S20" s="91" t="s">
        <v>65</v>
      </c>
      <c r="T20" s="84" t="s">
        <v>66</v>
      </c>
      <c r="U20" s="84"/>
      <c r="V20" s="84"/>
      <c r="W20" s="84"/>
      <c r="X20" s="88"/>
      <c r="Y20" s="88"/>
      <c r="Z20" s="89"/>
      <c r="AA20" s="90"/>
    </row>
    <row r="21" spans="1:27" ht="155" x14ac:dyDescent="0.35">
      <c r="A21" s="82" t="s">
        <v>210</v>
      </c>
      <c r="B21" s="83">
        <v>43935</v>
      </c>
      <c r="C21" s="83"/>
      <c r="D21" s="84"/>
      <c r="E21" s="84" t="s">
        <v>185</v>
      </c>
      <c r="F21" s="84"/>
      <c r="G21" s="84" t="s">
        <v>1532</v>
      </c>
      <c r="H21" s="84" t="s">
        <v>42</v>
      </c>
      <c r="I21" s="84" t="s">
        <v>284</v>
      </c>
      <c r="J21" s="84"/>
      <c r="K21" s="84"/>
      <c r="L21" s="84" t="s">
        <v>682</v>
      </c>
      <c r="M21" s="84" t="s">
        <v>681</v>
      </c>
      <c r="N21" s="84"/>
      <c r="O21" s="84"/>
      <c r="P21" s="84" t="s">
        <v>67</v>
      </c>
      <c r="Q21" s="85" t="s">
        <v>68</v>
      </c>
      <c r="R21" s="86" t="s">
        <v>69</v>
      </c>
      <c r="S21" s="91">
        <v>20000</v>
      </c>
      <c r="T21" s="84" t="s">
        <v>70</v>
      </c>
      <c r="U21" s="84"/>
      <c r="V21" s="53"/>
      <c r="W21" s="84"/>
      <c r="X21" s="88"/>
      <c r="Y21" s="88"/>
      <c r="Z21" s="89"/>
      <c r="AA21" s="90"/>
    </row>
    <row r="22" spans="1:27" ht="62" x14ac:dyDescent="0.35">
      <c r="A22" s="82" t="s">
        <v>211</v>
      </c>
      <c r="B22" s="83">
        <v>43935</v>
      </c>
      <c r="C22" s="83"/>
      <c r="D22" s="84"/>
      <c r="E22" s="84" t="s">
        <v>185</v>
      </c>
      <c r="F22" s="84"/>
      <c r="G22" s="84" t="s">
        <v>1532</v>
      </c>
      <c r="H22" s="84" t="s">
        <v>42</v>
      </c>
      <c r="I22" s="84" t="s">
        <v>24</v>
      </c>
      <c r="J22" s="84"/>
      <c r="K22" s="84"/>
      <c r="L22" s="84" t="s">
        <v>684</v>
      </c>
      <c r="M22" s="84" t="s">
        <v>685</v>
      </c>
      <c r="N22" s="84"/>
      <c r="O22" s="84"/>
      <c r="P22" s="84" t="s">
        <v>71</v>
      </c>
      <c r="Q22" s="85" t="s">
        <v>68</v>
      </c>
      <c r="R22" s="86" t="s">
        <v>72</v>
      </c>
      <c r="S22" s="91"/>
      <c r="T22" s="84" t="s">
        <v>73</v>
      </c>
      <c r="U22" s="84"/>
      <c r="V22" s="53"/>
      <c r="W22" s="84"/>
      <c r="X22" s="88"/>
      <c r="Y22" s="88"/>
      <c r="Z22" s="89"/>
      <c r="AA22" s="90"/>
    </row>
    <row r="23" spans="1:27" ht="62" x14ac:dyDescent="0.35">
      <c r="A23" s="82" t="s">
        <v>212</v>
      </c>
      <c r="B23" s="83">
        <v>43935</v>
      </c>
      <c r="C23" s="83"/>
      <c r="D23" s="84"/>
      <c r="E23" s="84" t="s">
        <v>185</v>
      </c>
      <c r="F23" s="84"/>
      <c r="G23" s="84" t="s">
        <v>1532</v>
      </c>
      <c r="H23" s="84" t="s">
        <v>42</v>
      </c>
      <c r="I23" s="84" t="s">
        <v>285</v>
      </c>
      <c r="J23" s="84"/>
      <c r="K23" s="84"/>
      <c r="L23" s="84" t="s">
        <v>687</v>
      </c>
      <c r="M23" s="84" t="s">
        <v>686</v>
      </c>
      <c r="N23" s="84"/>
      <c r="O23" s="84"/>
      <c r="P23" s="84" t="s">
        <v>74</v>
      </c>
      <c r="Q23" s="85" t="s">
        <v>302</v>
      </c>
      <c r="R23" s="86" t="s">
        <v>75</v>
      </c>
      <c r="S23" s="91" t="s">
        <v>4</v>
      </c>
      <c r="T23" s="84" t="s">
        <v>4</v>
      </c>
      <c r="U23" s="84"/>
      <c r="V23" s="53"/>
      <c r="W23" s="84"/>
      <c r="X23" s="88"/>
      <c r="Y23" s="88"/>
      <c r="Z23" s="89"/>
      <c r="AA23" s="90"/>
    </row>
    <row r="24" spans="1:27" ht="62" x14ac:dyDescent="0.35">
      <c r="A24" s="82" t="s">
        <v>213</v>
      </c>
      <c r="B24" s="83">
        <v>43935</v>
      </c>
      <c r="C24" s="83"/>
      <c r="D24" s="84"/>
      <c r="E24" s="84" t="s">
        <v>185</v>
      </c>
      <c r="F24" s="84"/>
      <c r="G24" s="84" t="s">
        <v>1532</v>
      </c>
      <c r="H24" s="84" t="s">
        <v>42</v>
      </c>
      <c r="I24" s="84" t="s">
        <v>286</v>
      </c>
      <c r="J24" s="84"/>
      <c r="K24" s="84"/>
      <c r="L24" s="84" t="s">
        <v>673</v>
      </c>
      <c r="M24" s="84" t="s">
        <v>688</v>
      </c>
      <c r="N24" s="84"/>
      <c r="O24" s="84"/>
      <c r="P24" s="84" t="s">
        <v>76</v>
      </c>
      <c r="Q24" s="85" t="s">
        <v>68</v>
      </c>
      <c r="R24" s="86" t="s">
        <v>77</v>
      </c>
      <c r="S24" s="91" t="s">
        <v>4</v>
      </c>
      <c r="T24" s="84" t="s">
        <v>4</v>
      </c>
      <c r="U24" s="84"/>
      <c r="V24" s="84"/>
      <c r="W24" s="84"/>
      <c r="X24" s="88"/>
      <c r="Y24" s="88"/>
      <c r="Z24" s="89"/>
      <c r="AA24" s="90"/>
    </row>
    <row r="25" spans="1:27" ht="62" x14ac:dyDescent="0.35">
      <c r="A25" s="82" t="s">
        <v>214</v>
      </c>
      <c r="B25" s="83">
        <v>43935</v>
      </c>
      <c r="C25" s="83"/>
      <c r="D25" s="84"/>
      <c r="E25" s="84" t="s">
        <v>185</v>
      </c>
      <c r="F25" s="84"/>
      <c r="G25" s="84" t="s">
        <v>1532</v>
      </c>
      <c r="H25" s="84" t="s">
        <v>79</v>
      </c>
      <c r="I25" s="84" t="s">
        <v>79</v>
      </c>
      <c r="J25" s="84"/>
      <c r="K25" s="84"/>
      <c r="L25" s="84" t="s">
        <v>690</v>
      </c>
      <c r="M25" s="84" t="s">
        <v>689</v>
      </c>
      <c r="N25" s="84"/>
      <c r="O25" s="84"/>
      <c r="P25" s="84" t="s">
        <v>78</v>
      </c>
      <c r="Q25" s="85" t="s">
        <v>303</v>
      </c>
      <c r="R25" s="86" t="s">
        <v>374</v>
      </c>
      <c r="S25" s="91" t="s">
        <v>4</v>
      </c>
      <c r="T25" s="84" t="s">
        <v>4</v>
      </c>
      <c r="U25" s="84"/>
      <c r="V25" s="84"/>
      <c r="W25" s="84"/>
      <c r="X25" s="88"/>
      <c r="Y25" s="88"/>
      <c r="Z25" s="89"/>
      <c r="AA25" s="90"/>
    </row>
    <row r="26" spans="1:27" s="11" customFormat="1" ht="46.5" x14ac:dyDescent="0.35">
      <c r="A26" s="82" t="s">
        <v>215</v>
      </c>
      <c r="B26" s="83">
        <v>43935</v>
      </c>
      <c r="C26" s="83">
        <v>43957</v>
      </c>
      <c r="D26" s="84"/>
      <c r="E26" s="84" t="s">
        <v>185</v>
      </c>
      <c r="F26" s="84"/>
      <c r="G26" s="84" t="s">
        <v>1532</v>
      </c>
      <c r="H26" s="84" t="s">
        <v>24</v>
      </c>
      <c r="I26" s="84" t="s">
        <v>24</v>
      </c>
      <c r="J26" s="84"/>
      <c r="K26" s="84" t="s">
        <v>663</v>
      </c>
      <c r="L26" s="84" t="s">
        <v>664</v>
      </c>
      <c r="M26" s="84" t="s">
        <v>662</v>
      </c>
      <c r="N26" s="84"/>
      <c r="O26" s="84"/>
      <c r="P26" s="84" t="s">
        <v>34</v>
      </c>
      <c r="Q26" s="85" t="s">
        <v>297</v>
      </c>
      <c r="R26" s="86" t="s">
        <v>80</v>
      </c>
      <c r="S26" s="91" t="s">
        <v>36</v>
      </c>
      <c r="T26" s="84" t="s">
        <v>4</v>
      </c>
      <c r="U26" s="84"/>
      <c r="V26" s="84"/>
      <c r="W26" s="84"/>
      <c r="X26" s="88" t="s">
        <v>532</v>
      </c>
      <c r="Y26" s="88"/>
      <c r="Z26" s="89"/>
      <c r="AA26" s="90"/>
    </row>
    <row r="27" spans="1:27" ht="46.5" x14ac:dyDescent="0.35">
      <c r="A27" s="82" t="s">
        <v>216</v>
      </c>
      <c r="B27" s="83">
        <v>43935</v>
      </c>
      <c r="C27" s="83"/>
      <c r="D27" s="84"/>
      <c r="E27" s="84" t="s">
        <v>185</v>
      </c>
      <c r="F27" s="84"/>
      <c r="G27" s="84" t="s">
        <v>1532</v>
      </c>
      <c r="H27" s="84" t="s">
        <v>24</v>
      </c>
      <c r="I27" s="84" t="s">
        <v>24</v>
      </c>
      <c r="J27" s="84"/>
      <c r="K27" s="84" t="s">
        <v>663</v>
      </c>
      <c r="L27" s="84" t="s">
        <v>683</v>
      </c>
      <c r="M27" s="84" t="s">
        <v>691</v>
      </c>
      <c r="N27" s="84"/>
      <c r="O27" s="84"/>
      <c r="P27" s="84" t="s">
        <v>81</v>
      </c>
      <c r="Q27" s="85" t="s">
        <v>82</v>
      </c>
      <c r="R27" s="86" t="s">
        <v>83</v>
      </c>
      <c r="S27" s="91" t="s">
        <v>496</v>
      </c>
      <c r="T27" s="84" t="s">
        <v>84</v>
      </c>
      <c r="U27" s="84"/>
      <c r="V27" s="84"/>
      <c r="W27" s="84"/>
      <c r="X27" s="88"/>
      <c r="Y27" s="88"/>
      <c r="Z27" s="89"/>
      <c r="AA27" s="90"/>
    </row>
    <row r="28" spans="1:27" ht="46.5" x14ac:dyDescent="0.35">
      <c r="A28" s="82" t="s">
        <v>217</v>
      </c>
      <c r="B28" s="83">
        <v>43935</v>
      </c>
      <c r="C28" s="83"/>
      <c r="D28" s="84"/>
      <c r="E28" s="84" t="s">
        <v>185</v>
      </c>
      <c r="F28" s="84"/>
      <c r="G28" s="84" t="s">
        <v>1532</v>
      </c>
      <c r="H28" s="84" t="s">
        <v>24</v>
      </c>
      <c r="I28" s="84" t="s">
        <v>24</v>
      </c>
      <c r="J28" s="84"/>
      <c r="K28" s="84" t="s">
        <v>663</v>
      </c>
      <c r="L28" s="84" t="s">
        <v>693</v>
      </c>
      <c r="M28" s="84" t="s">
        <v>692</v>
      </c>
      <c r="N28" s="84"/>
      <c r="O28" s="84"/>
      <c r="P28" s="84" t="s">
        <v>85</v>
      </c>
      <c r="Q28" s="85" t="s">
        <v>86</v>
      </c>
      <c r="R28" s="88" t="s">
        <v>510</v>
      </c>
      <c r="S28" s="91"/>
      <c r="T28" s="84" t="s">
        <v>84</v>
      </c>
      <c r="U28" s="84"/>
      <c r="V28" s="84"/>
      <c r="W28" s="84"/>
      <c r="X28" s="88" t="s">
        <v>527</v>
      </c>
      <c r="Y28" s="88"/>
      <c r="Z28" s="89"/>
      <c r="AA28" s="90"/>
    </row>
    <row r="29" spans="1:27" ht="46.5" x14ac:dyDescent="0.35">
      <c r="A29" s="82" t="s">
        <v>218</v>
      </c>
      <c r="B29" s="83">
        <v>43935</v>
      </c>
      <c r="C29" s="83"/>
      <c r="D29" s="84"/>
      <c r="E29" s="84" t="s">
        <v>185</v>
      </c>
      <c r="F29" s="84"/>
      <c r="G29" s="84" t="s">
        <v>1532</v>
      </c>
      <c r="H29" s="84" t="s">
        <v>24</v>
      </c>
      <c r="I29" s="84" t="s">
        <v>24</v>
      </c>
      <c r="J29" s="84"/>
      <c r="K29" s="84" t="s">
        <v>695</v>
      </c>
      <c r="L29" s="84" t="s">
        <v>687</v>
      </c>
      <c r="M29" s="84" t="s">
        <v>694</v>
      </c>
      <c r="N29" s="84"/>
      <c r="O29" s="84"/>
      <c r="P29" s="84" t="s">
        <v>87</v>
      </c>
      <c r="Q29" s="85"/>
      <c r="R29" s="86"/>
      <c r="S29" s="91"/>
      <c r="T29" s="84"/>
      <c r="U29" s="84"/>
      <c r="V29" s="84"/>
      <c r="W29" s="84"/>
      <c r="X29" s="88"/>
      <c r="Y29" s="88"/>
      <c r="Z29" s="89"/>
      <c r="AA29" s="90"/>
    </row>
    <row r="30" spans="1:27" ht="46.5" x14ac:dyDescent="0.35">
      <c r="A30" s="82" t="s">
        <v>219</v>
      </c>
      <c r="B30" s="83">
        <v>43937</v>
      </c>
      <c r="C30" s="83"/>
      <c r="D30" s="84"/>
      <c r="E30" s="84" t="s">
        <v>185</v>
      </c>
      <c r="F30" s="84"/>
      <c r="G30" s="84" t="s">
        <v>1532</v>
      </c>
      <c r="H30" s="84" t="s">
        <v>24</v>
      </c>
      <c r="I30" s="84" t="s">
        <v>24</v>
      </c>
      <c r="J30" s="84"/>
      <c r="K30" s="84" t="s">
        <v>663</v>
      </c>
      <c r="L30" s="84" t="s">
        <v>697</v>
      </c>
      <c r="M30" s="84" t="s">
        <v>696</v>
      </c>
      <c r="N30" s="84"/>
      <c r="O30" s="84"/>
      <c r="P30" s="84" t="s">
        <v>88</v>
      </c>
      <c r="Q30" s="85"/>
      <c r="R30" s="86" t="s">
        <v>89</v>
      </c>
      <c r="S30" s="91"/>
      <c r="T30" s="84"/>
      <c r="U30" s="84"/>
      <c r="V30" s="84"/>
      <c r="W30" s="84"/>
      <c r="X30" s="88"/>
      <c r="Y30" s="88"/>
      <c r="Z30" s="89"/>
      <c r="AA30" s="90"/>
    </row>
    <row r="31" spans="1:27" s="11" customFormat="1" ht="46.5" x14ac:dyDescent="0.35">
      <c r="A31" s="82" t="s">
        <v>220</v>
      </c>
      <c r="B31" s="83">
        <v>43937</v>
      </c>
      <c r="C31" s="83">
        <v>43957</v>
      </c>
      <c r="D31" s="84"/>
      <c r="E31" s="84" t="s">
        <v>318</v>
      </c>
      <c r="F31" s="84"/>
      <c r="G31" s="84" t="s">
        <v>1532</v>
      </c>
      <c r="H31" s="84" t="s">
        <v>2</v>
      </c>
      <c r="I31" s="84" t="s">
        <v>274</v>
      </c>
      <c r="J31" s="84"/>
      <c r="K31" s="84"/>
      <c r="L31" s="84" t="s">
        <v>674</v>
      </c>
      <c r="M31" s="84" t="s">
        <v>611</v>
      </c>
      <c r="N31" s="84"/>
      <c r="O31" s="84"/>
      <c r="P31" s="84" t="s">
        <v>9</v>
      </c>
      <c r="Q31" s="85"/>
      <c r="R31" s="86" t="s">
        <v>533</v>
      </c>
      <c r="S31" s="91" t="s">
        <v>4</v>
      </c>
      <c r="T31" s="84" t="s">
        <v>4</v>
      </c>
      <c r="U31" s="84"/>
      <c r="V31" s="84"/>
      <c r="W31" s="84"/>
      <c r="X31" s="88"/>
      <c r="Y31" s="88"/>
      <c r="Z31" s="89"/>
      <c r="AA31" s="90"/>
    </row>
    <row r="32" spans="1:27" ht="46.5" x14ac:dyDescent="0.35">
      <c r="A32" s="82" t="s">
        <v>221</v>
      </c>
      <c r="B32" s="83">
        <v>43937</v>
      </c>
      <c r="C32" s="83"/>
      <c r="D32" s="84"/>
      <c r="E32" s="84" t="s">
        <v>318</v>
      </c>
      <c r="F32" s="84"/>
      <c r="G32" s="84" t="s">
        <v>1532</v>
      </c>
      <c r="H32" s="84" t="s">
        <v>2</v>
      </c>
      <c r="I32" s="84" t="s">
        <v>277</v>
      </c>
      <c r="J32" s="84"/>
      <c r="K32" s="84"/>
      <c r="L32" s="84" t="s">
        <v>699</v>
      </c>
      <c r="M32" s="84" t="s">
        <v>698</v>
      </c>
      <c r="N32" s="84"/>
      <c r="O32" s="84"/>
      <c r="P32" s="84" t="s">
        <v>40</v>
      </c>
      <c r="Q32" s="85"/>
      <c r="R32" s="86" t="s">
        <v>41</v>
      </c>
      <c r="S32" s="91" t="s">
        <v>4</v>
      </c>
      <c r="T32" s="84" t="s">
        <v>4</v>
      </c>
      <c r="U32" s="84"/>
      <c r="V32" s="84"/>
      <c r="W32" s="84"/>
      <c r="X32" s="88"/>
      <c r="Y32" s="88"/>
      <c r="Z32" s="89"/>
      <c r="AA32" s="90"/>
    </row>
    <row r="33" spans="1:27" s="11" customFormat="1" ht="93" x14ac:dyDescent="0.35">
      <c r="A33" s="82" t="s">
        <v>222</v>
      </c>
      <c r="B33" s="83">
        <v>43935</v>
      </c>
      <c r="C33" s="83">
        <v>43964</v>
      </c>
      <c r="D33" s="84"/>
      <c r="E33" s="84" t="s">
        <v>318</v>
      </c>
      <c r="F33" s="84"/>
      <c r="G33" s="84" t="s">
        <v>1532</v>
      </c>
      <c r="H33" s="84" t="s">
        <v>42</v>
      </c>
      <c r="I33" s="84" t="s">
        <v>287</v>
      </c>
      <c r="J33" s="84"/>
      <c r="K33" s="84"/>
      <c r="L33" s="84" t="s">
        <v>701</v>
      </c>
      <c r="M33" s="84" t="s">
        <v>700</v>
      </c>
      <c r="N33" s="84"/>
      <c r="O33" s="84"/>
      <c r="P33" s="84" t="s">
        <v>43</v>
      </c>
      <c r="Q33" s="85" t="s">
        <v>954</v>
      </c>
      <c r="R33" s="86" t="s">
        <v>44</v>
      </c>
      <c r="S33" s="91" t="s">
        <v>45</v>
      </c>
      <c r="T33" s="84" t="s">
        <v>46</v>
      </c>
      <c r="U33" s="84"/>
      <c r="V33" s="84"/>
      <c r="W33" s="84"/>
      <c r="X33" s="94" t="s">
        <v>587</v>
      </c>
      <c r="Y33" s="94"/>
      <c r="Z33" s="89"/>
      <c r="AA33" s="90"/>
    </row>
    <row r="34" spans="1:27" ht="46.5" x14ac:dyDescent="0.35">
      <c r="A34" s="82" t="s">
        <v>223</v>
      </c>
      <c r="B34" s="83">
        <v>43935</v>
      </c>
      <c r="C34" s="83"/>
      <c r="D34" s="84"/>
      <c r="E34" s="84" t="s">
        <v>318</v>
      </c>
      <c r="F34" s="84"/>
      <c r="G34" s="84" t="s">
        <v>1532</v>
      </c>
      <c r="H34" s="84" t="s">
        <v>42</v>
      </c>
      <c r="I34" s="84" t="s">
        <v>288</v>
      </c>
      <c r="J34" s="84"/>
      <c r="K34" s="84"/>
      <c r="L34" s="84" t="s">
        <v>703</v>
      </c>
      <c r="M34" s="84" t="s">
        <v>702</v>
      </c>
      <c r="N34" s="84"/>
      <c r="O34" s="84"/>
      <c r="P34" s="84" t="s">
        <v>47</v>
      </c>
      <c r="Q34" s="85" t="s">
        <v>588</v>
      </c>
      <c r="R34" s="86" t="s">
        <v>48</v>
      </c>
      <c r="S34" s="91" t="s">
        <v>4</v>
      </c>
      <c r="T34" s="84" t="s">
        <v>4</v>
      </c>
      <c r="U34" s="84"/>
      <c r="V34" s="84"/>
      <c r="W34" s="84"/>
      <c r="X34" s="88"/>
      <c r="Y34" s="88"/>
      <c r="Z34" s="89"/>
      <c r="AA34" s="90"/>
    </row>
    <row r="35" spans="1:27" ht="46.5" x14ac:dyDescent="0.35">
      <c r="A35" s="82" t="s">
        <v>224</v>
      </c>
      <c r="B35" s="83">
        <v>43935</v>
      </c>
      <c r="C35" s="83"/>
      <c r="D35" s="84"/>
      <c r="E35" s="84" t="s">
        <v>318</v>
      </c>
      <c r="F35" s="84"/>
      <c r="G35" s="84" t="s">
        <v>1532</v>
      </c>
      <c r="H35" s="84" t="s">
        <v>42</v>
      </c>
      <c r="I35" s="84" t="s">
        <v>288</v>
      </c>
      <c r="J35" s="84"/>
      <c r="K35" s="84"/>
      <c r="L35" s="84" t="s">
        <v>703</v>
      </c>
      <c r="M35" s="84" t="s">
        <v>702</v>
      </c>
      <c r="N35" s="84"/>
      <c r="O35" s="84"/>
      <c r="P35" s="84" t="s">
        <v>47</v>
      </c>
      <c r="Q35" s="85" t="s">
        <v>589</v>
      </c>
      <c r="R35" s="86" t="s">
        <v>49</v>
      </c>
      <c r="S35" s="91" t="s">
        <v>4</v>
      </c>
      <c r="T35" s="84" t="s">
        <v>4</v>
      </c>
      <c r="U35" s="84"/>
      <c r="V35" s="84"/>
      <c r="W35" s="84"/>
      <c r="X35" s="88"/>
      <c r="Y35" s="88"/>
      <c r="Z35" s="89"/>
      <c r="AA35" s="90"/>
    </row>
    <row r="36" spans="1:27" ht="46.5" x14ac:dyDescent="0.35">
      <c r="A36" s="82" t="s">
        <v>225</v>
      </c>
      <c r="B36" s="83">
        <v>43935</v>
      </c>
      <c r="C36" s="83"/>
      <c r="D36" s="84"/>
      <c r="E36" s="84" t="s">
        <v>318</v>
      </c>
      <c r="F36" s="84"/>
      <c r="G36" s="84" t="s">
        <v>1532</v>
      </c>
      <c r="H36" s="84" t="s">
        <v>42</v>
      </c>
      <c r="I36" s="84" t="s">
        <v>289</v>
      </c>
      <c r="J36" s="84"/>
      <c r="K36" s="84"/>
      <c r="L36" s="84" t="s">
        <v>705</v>
      </c>
      <c r="M36" s="84" t="s">
        <v>704</v>
      </c>
      <c r="N36" s="84"/>
      <c r="O36" s="84"/>
      <c r="P36" s="84" t="s">
        <v>50</v>
      </c>
      <c r="Q36" s="85" t="s">
        <v>51</v>
      </c>
      <c r="R36" s="86" t="s">
        <v>52</v>
      </c>
      <c r="S36" s="91" t="s">
        <v>4</v>
      </c>
      <c r="T36" s="84" t="s">
        <v>53</v>
      </c>
      <c r="U36" s="84"/>
      <c r="V36" s="84"/>
      <c r="W36" s="84"/>
      <c r="X36" s="88"/>
      <c r="Y36" s="88"/>
      <c r="Z36" s="89"/>
      <c r="AA36" s="90"/>
    </row>
    <row r="37" spans="1:27" ht="46.5" x14ac:dyDescent="0.35">
      <c r="A37" s="82" t="s">
        <v>226</v>
      </c>
      <c r="B37" s="83">
        <v>43935</v>
      </c>
      <c r="C37" s="83"/>
      <c r="D37" s="84"/>
      <c r="E37" s="84" t="s">
        <v>318</v>
      </c>
      <c r="F37" s="84"/>
      <c r="G37" s="84" t="s">
        <v>1532</v>
      </c>
      <c r="H37" s="84" t="s">
        <v>42</v>
      </c>
      <c r="I37" s="84" t="s">
        <v>289</v>
      </c>
      <c r="J37" s="84"/>
      <c r="K37" s="84"/>
      <c r="L37" s="84" t="s">
        <v>705</v>
      </c>
      <c r="M37" s="84" t="s">
        <v>704</v>
      </c>
      <c r="N37" s="84"/>
      <c r="O37" s="84"/>
      <c r="P37" s="84" t="s">
        <v>50</v>
      </c>
      <c r="Q37" s="85" t="s">
        <v>51</v>
      </c>
      <c r="R37" s="86" t="s">
        <v>54</v>
      </c>
      <c r="S37" s="91" t="s">
        <v>55</v>
      </c>
      <c r="T37" s="84" t="s">
        <v>56</v>
      </c>
      <c r="U37" s="84"/>
      <c r="V37" s="84"/>
      <c r="W37" s="84"/>
      <c r="X37" s="88"/>
      <c r="Y37" s="88"/>
      <c r="Z37" s="89"/>
      <c r="AA37" s="90"/>
    </row>
    <row r="38" spans="1:27" s="11" customFormat="1" ht="46.5" x14ac:dyDescent="0.35">
      <c r="A38" s="82" t="s">
        <v>227</v>
      </c>
      <c r="B38" s="83">
        <v>43935</v>
      </c>
      <c r="C38" s="83">
        <v>43957</v>
      </c>
      <c r="D38" s="84"/>
      <c r="E38" s="84" t="s">
        <v>318</v>
      </c>
      <c r="F38" s="84"/>
      <c r="G38" s="84" t="s">
        <v>1532</v>
      </c>
      <c r="H38" s="84" t="s">
        <v>24</v>
      </c>
      <c r="I38" s="84" t="s">
        <v>24</v>
      </c>
      <c r="J38" s="84"/>
      <c r="K38" s="84" t="s">
        <v>663</v>
      </c>
      <c r="L38" s="84" t="s">
        <v>664</v>
      </c>
      <c r="M38" s="84" t="s">
        <v>662</v>
      </c>
      <c r="N38" s="84"/>
      <c r="O38" s="84"/>
      <c r="P38" s="84" t="s">
        <v>34</v>
      </c>
      <c r="Q38" s="85" t="s">
        <v>290</v>
      </c>
      <c r="R38" s="86" t="s">
        <v>57</v>
      </c>
      <c r="S38" s="91" t="s">
        <v>36</v>
      </c>
      <c r="T38" s="84" t="s">
        <v>4</v>
      </c>
      <c r="U38" s="84"/>
      <c r="V38" s="84"/>
      <c r="W38" s="84"/>
      <c r="X38" s="88" t="s">
        <v>532</v>
      </c>
      <c r="Y38" s="88"/>
      <c r="Z38" s="89"/>
      <c r="AA38" s="90"/>
    </row>
    <row r="39" spans="1:27" s="11" customFormat="1" ht="46.5" x14ac:dyDescent="0.35">
      <c r="A39" s="82" t="s">
        <v>228</v>
      </c>
      <c r="B39" s="83">
        <v>43935</v>
      </c>
      <c r="C39" s="83">
        <v>43957</v>
      </c>
      <c r="D39" s="84"/>
      <c r="E39" s="84" t="s">
        <v>318</v>
      </c>
      <c r="F39" s="84"/>
      <c r="G39" s="84" t="s">
        <v>1532</v>
      </c>
      <c r="H39" s="84" t="s">
        <v>24</v>
      </c>
      <c r="I39" s="84" t="s">
        <v>24</v>
      </c>
      <c r="J39" s="84"/>
      <c r="K39" s="84" t="s">
        <v>663</v>
      </c>
      <c r="L39" s="84" t="s">
        <v>664</v>
      </c>
      <c r="M39" s="84" t="s">
        <v>662</v>
      </c>
      <c r="N39" s="84"/>
      <c r="O39" s="84"/>
      <c r="P39" s="84" t="s">
        <v>34</v>
      </c>
      <c r="Q39" s="85" t="s">
        <v>290</v>
      </c>
      <c r="R39" s="86" t="s">
        <v>58</v>
      </c>
      <c r="S39" s="91" t="s">
        <v>36</v>
      </c>
      <c r="T39" s="84" t="s">
        <v>4</v>
      </c>
      <c r="U39" s="84"/>
      <c r="V39" s="84"/>
      <c r="W39" s="84"/>
      <c r="X39" s="88" t="s">
        <v>532</v>
      </c>
      <c r="Y39" s="88"/>
      <c r="Z39" s="89"/>
      <c r="AA39" s="90"/>
    </row>
    <row r="40" spans="1:27" ht="46.5" x14ac:dyDescent="0.35">
      <c r="A40" s="82" t="s">
        <v>229</v>
      </c>
      <c r="B40" s="83">
        <v>43935</v>
      </c>
      <c r="C40" s="83"/>
      <c r="D40" s="84"/>
      <c r="E40" s="84" t="s">
        <v>186</v>
      </c>
      <c r="F40" s="84"/>
      <c r="G40" s="84" t="s">
        <v>1532</v>
      </c>
      <c r="H40" s="84" t="s">
        <v>42</v>
      </c>
      <c r="I40" s="84" t="s">
        <v>289</v>
      </c>
      <c r="J40" s="84"/>
      <c r="K40" s="84"/>
      <c r="L40" s="84" t="s">
        <v>707</v>
      </c>
      <c r="M40" s="84" t="s">
        <v>706</v>
      </c>
      <c r="N40" s="84"/>
      <c r="O40" s="84"/>
      <c r="P40" s="84" t="s">
        <v>90</v>
      </c>
      <c r="Q40" s="85" t="s">
        <v>91</v>
      </c>
      <c r="R40" s="86" t="s">
        <v>92</v>
      </c>
      <c r="S40" s="91" t="s">
        <v>4</v>
      </c>
      <c r="T40" s="84" t="s">
        <v>4</v>
      </c>
      <c r="U40" s="84"/>
      <c r="V40" s="84"/>
      <c r="W40" s="84"/>
      <c r="X40" s="88"/>
      <c r="Y40" s="88"/>
      <c r="Z40" s="89"/>
      <c r="AA40" s="90"/>
    </row>
    <row r="41" spans="1:27" ht="152.5" customHeight="1" x14ac:dyDescent="0.35">
      <c r="A41" s="82" t="s">
        <v>230</v>
      </c>
      <c r="B41" s="83">
        <v>43935</v>
      </c>
      <c r="C41" s="83"/>
      <c r="D41" s="84"/>
      <c r="E41" s="84" t="s">
        <v>186</v>
      </c>
      <c r="F41" s="84"/>
      <c r="G41" s="84" t="s">
        <v>1532</v>
      </c>
      <c r="H41" s="84" t="s">
        <v>24</v>
      </c>
      <c r="I41" s="84" t="s">
        <v>24</v>
      </c>
      <c r="J41" s="84"/>
      <c r="K41" s="84" t="s">
        <v>663</v>
      </c>
      <c r="L41" s="84" t="s">
        <v>709</v>
      </c>
      <c r="M41" s="84" t="s">
        <v>708</v>
      </c>
      <c r="N41" s="84"/>
      <c r="O41" s="84"/>
      <c r="P41" s="84" t="s">
        <v>93</v>
      </c>
      <c r="Q41" s="85" t="s">
        <v>94</v>
      </c>
      <c r="R41" s="86" t="s">
        <v>95</v>
      </c>
      <c r="S41" s="91" t="s">
        <v>4</v>
      </c>
      <c r="T41" s="84"/>
      <c r="U41" s="84"/>
      <c r="V41" s="84"/>
      <c r="W41" s="84"/>
      <c r="X41" s="88"/>
      <c r="Y41" s="88"/>
      <c r="Z41" s="89"/>
      <c r="AA41" s="90"/>
    </row>
    <row r="42" spans="1:27" ht="46.5" x14ac:dyDescent="0.35">
      <c r="A42" s="82" t="s">
        <v>231</v>
      </c>
      <c r="B42" s="83">
        <v>43935</v>
      </c>
      <c r="C42" s="83"/>
      <c r="D42" s="84"/>
      <c r="E42" s="84" t="s">
        <v>186</v>
      </c>
      <c r="F42" s="84"/>
      <c r="G42" s="84" t="s">
        <v>1532</v>
      </c>
      <c r="H42" s="84" t="s">
        <v>24</v>
      </c>
      <c r="I42" s="84" t="s">
        <v>24</v>
      </c>
      <c r="J42" s="84"/>
      <c r="K42" s="84" t="s">
        <v>663</v>
      </c>
      <c r="L42" s="84" t="s">
        <v>711</v>
      </c>
      <c r="M42" s="84" t="s">
        <v>710</v>
      </c>
      <c r="N42" s="84"/>
      <c r="O42" s="84"/>
      <c r="P42" s="95" t="s">
        <v>640</v>
      </c>
      <c r="Q42" s="85" t="s">
        <v>96</v>
      </c>
      <c r="R42" s="86" t="s">
        <v>97</v>
      </c>
      <c r="S42" s="91" t="s">
        <v>4</v>
      </c>
      <c r="T42" s="84"/>
      <c r="U42" s="84"/>
      <c r="V42" s="84"/>
      <c r="W42" s="84"/>
      <c r="X42" s="88"/>
      <c r="Y42" s="88"/>
      <c r="Z42" s="89"/>
      <c r="AA42" s="90"/>
    </row>
    <row r="43" spans="1:27" ht="248" x14ac:dyDescent="0.35">
      <c r="A43" s="82" t="s">
        <v>232</v>
      </c>
      <c r="B43" s="83">
        <v>43945</v>
      </c>
      <c r="C43" s="83"/>
      <c r="D43" s="84"/>
      <c r="E43" s="84" t="s">
        <v>186</v>
      </c>
      <c r="F43" s="84"/>
      <c r="G43" s="84" t="s">
        <v>1532</v>
      </c>
      <c r="H43" s="84" t="s">
        <v>2</v>
      </c>
      <c r="I43" s="84" t="s">
        <v>275</v>
      </c>
      <c r="J43" s="84"/>
      <c r="K43" s="84"/>
      <c r="L43" s="84" t="s">
        <v>713</v>
      </c>
      <c r="M43" s="84" t="s">
        <v>712</v>
      </c>
      <c r="N43" s="84"/>
      <c r="O43" s="84"/>
      <c r="P43" s="84" t="s">
        <v>98</v>
      </c>
      <c r="Q43" s="85"/>
      <c r="R43" s="86" t="s">
        <v>99</v>
      </c>
      <c r="S43" s="91" t="s">
        <v>4</v>
      </c>
      <c r="T43" s="84"/>
      <c r="U43" s="84"/>
      <c r="V43" s="84"/>
      <c r="W43" s="84"/>
      <c r="X43" s="88"/>
      <c r="Y43" s="88"/>
      <c r="Z43" s="89"/>
      <c r="AA43" s="90"/>
    </row>
    <row r="44" spans="1:27" ht="46.5" x14ac:dyDescent="0.35">
      <c r="A44" s="82" t="s">
        <v>233</v>
      </c>
      <c r="B44" s="83">
        <v>43945</v>
      </c>
      <c r="C44" s="83"/>
      <c r="D44" s="84"/>
      <c r="E44" s="84" t="s">
        <v>186</v>
      </c>
      <c r="F44" s="84"/>
      <c r="G44" s="84" t="s">
        <v>1532</v>
      </c>
      <c r="H44" s="84" t="s">
        <v>100</v>
      </c>
      <c r="I44" s="84" t="s">
        <v>100</v>
      </c>
      <c r="J44" s="84"/>
      <c r="K44" s="84" t="s">
        <v>646</v>
      </c>
      <c r="L44" s="84" t="s">
        <v>715</v>
      </c>
      <c r="M44" s="84" t="s">
        <v>714</v>
      </c>
      <c r="N44" s="84"/>
      <c r="O44" s="84"/>
      <c r="P44" s="84" t="s">
        <v>101</v>
      </c>
      <c r="Q44" s="85" t="s">
        <v>304</v>
      </c>
      <c r="R44" s="86" t="s">
        <v>102</v>
      </c>
      <c r="S44" s="91"/>
      <c r="T44" s="84"/>
      <c r="U44" s="84"/>
      <c r="V44" s="84"/>
      <c r="W44" s="84"/>
      <c r="X44" s="88"/>
      <c r="Y44" s="88"/>
      <c r="Z44" s="89"/>
      <c r="AA44" s="90"/>
    </row>
    <row r="45" spans="1:27" ht="46.5" x14ac:dyDescent="0.35">
      <c r="A45" s="82" t="s">
        <v>234</v>
      </c>
      <c r="B45" s="83">
        <v>43937</v>
      </c>
      <c r="C45" s="83"/>
      <c r="D45" s="84"/>
      <c r="E45" s="84" t="s">
        <v>1268</v>
      </c>
      <c r="F45" s="84"/>
      <c r="G45" s="84" t="s">
        <v>1532</v>
      </c>
      <c r="H45" s="84" t="s">
        <v>2</v>
      </c>
      <c r="I45" s="84" t="s">
        <v>278</v>
      </c>
      <c r="J45" s="84"/>
      <c r="K45" s="84"/>
      <c r="L45" s="84" t="s">
        <v>717</v>
      </c>
      <c r="M45" s="84" t="s">
        <v>716</v>
      </c>
      <c r="N45" s="84"/>
      <c r="O45" s="84"/>
      <c r="P45" s="84" t="s">
        <v>103</v>
      </c>
      <c r="Q45" s="85"/>
      <c r="R45" s="86" t="s">
        <v>104</v>
      </c>
      <c r="S45" s="91"/>
      <c r="T45" s="84" t="s">
        <v>105</v>
      </c>
      <c r="U45" s="84"/>
      <c r="V45" s="84"/>
      <c r="W45" s="84"/>
      <c r="X45" s="88"/>
      <c r="Y45" s="88"/>
      <c r="Z45" s="89"/>
      <c r="AA45" s="90"/>
    </row>
    <row r="46" spans="1:27" s="11" customFormat="1" ht="46.5" x14ac:dyDescent="0.35">
      <c r="A46" s="82" t="s">
        <v>235</v>
      </c>
      <c r="B46" s="83">
        <v>43935</v>
      </c>
      <c r="C46" s="83">
        <v>43959</v>
      </c>
      <c r="D46" s="84"/>
      <c r="E46" s="84" t="s">
        <v>1268</v>
      </c>
      <c r="F46" s="84"/>
      <c r="G46" s="84" t="s">
        <v>1532</v>
      </c>
      <c r="H46" s="84" t="s">
        <v>2</v>
      </c>
      <c r="I46" s="84" t="s">
        <v>550</v>
      </c>
      <c r="J46" s="84"/>
      <c r="K46" s="84" t="s">
        <v>646</v>
      </c>
      <c r="L46" s="84" t="s">
        <v>719</v>
      </c>
      <c r="M46" s="84" t="s">
        <v>718</v>
      </c>
      <c r="N46" s="84" t="s">
        <v>552</v>
      </c>
      <c r="O46" s="84"/>
      <c r="P46" s="84" t="s">
        <v>106</v>
      </c>
      <c r="Q46" s="85" t="s">
        <v>558</v>
      </c>
      <c r="R46" s="86" t="s">
        <v>107</v>
      </c>
      <c r="S46" s="91" t="s">
        <v>4</v>
      </c>
      <c r="T46" s="84" t="s">
        <v>20</v>
      </c>
      <c r="U46" s="84"/>
      <c r="V46" s="84" t="s">
        <v>524</v>
      </c>
      <c r="W46" s="84"/>
      <c r="X46" s="88" t="s">
        <v>557</v>
      </c>
      <c r="Y46" s="88"/>
      <c r="Z46" s="89"/>
      <c r="AA46" s="90"/>
    </row>
    <row r="47" spans="1:27" s="11" customFormat="1" ht="46.5" x14ac:dyDescent="0.35">
      <c r="A47" s="82" t="s">
        <v>236</v>
      </c>
      <c r="B47" s="83">
        <v>43937</v>
      </c>
      <c r="C47" s="83">
        <v>43959</v>
      </c>
      <c r="D47" s="84"/>
      <c r="E47" s="84" t="s">
        <v>1268</v>
      </c>
      <c r="F47" s="84"/>
      <c r="G47" s="84" t="s">
        <v>1532</v>
      </c>
      <c r="H47" s="84" t="s">
        <v>2</v>
      </c>
      <c r="I47" s="84" t="s">
        <v>553</v>
      </c>
      <c r="J47" s="84" t="s">
        <v>554</v>
      </c>
      <c r="K47" s="84" t="s">
        <v>721</v>
      </c>
      <c r="L47" s="84" t="s">
        <v>722</v>
      </c>
      <c r="M47" s="84" t="s">
        <v>720</v>
      </c>
      <c r="N47" s="84" t="s">
        <v>555</v>
      </c>
      <c r="O47" s="84" t="s">
        <v>551</v>
      </c>
      <c r="P47" s="84" t="s">
        <v>106</v>
      </c>
      <c r="Q47" s="85" t="s">
        <v>558</v>
      </c>
      <c r="R47" s="88" t="s">
        <v>556</v>
      </c>
      <c r="S47" s="91" t="s">
        <v>4</v>
      </c>
      <c r="T47" s="84" t="s">
        <v>4</v>
      </c>
      <c r="U47" s="84"/>
      <c r="V47" s="84" t="s">
        <v>524</v>
      </c>
      <c r="W47" s="84"/>
      <c r="X47" s="88" t="s">
        <v>557</v>
      </c>
      <c r="Y47" s="88"/>
      <c r="Z47" s="89"/>
      <c r="AA47" s="90"/>
    </row>
    <row r="48" spans="1:27" ht="46.5" x14ac:dyDescent="0.35">
      <c r="A48" s="82" t="s">
        <v>237</v>
      </c>
      <c r="B48" s="83">
        <v>43937</v>
      </c>
      <c r="C48" s="83"/>
      <c r="D48" s="84"/>
      <c r="E48" s="84" t="s">
        <v>1268</v>
      </c>
      <c r="F48" s="84"/>
      <c r="G48" s="84" t="s">
        <v>1532</v>
      </c>
      <c r="H48" s="84" t="s">
        <v>2</v>
      </c>
      <c r="I48" s="84" t="s">
        <v>280</v>
      </c>
      <c r="J48" s="84"/>
      <c r="K48" s="84"/>
      <c r="L48" s="84" t="s">
        <v>724</v>
      </c>
      <c r="M48" s="84" t="s">
        <v>723</v>
      </c>
      <c r="N48" s="84"/>
      <c r="O48" s="84"/>
      <c r="P48" s="84" t="s">
        <v>108</v>
      </c>
      <c r="Q48" s="85" t="s">
        <v>389</v>
      </c>
      <c r="R48" s="86" t="s">
        <v>109</v>
      </c>
      <c r="S48" s="91" t="s">
        <v>4</v>
      </c>
      <c r="T48" s="84" t="s">
        <v>4</v>
      </c>
      <c r="U48" s="84"/>
      <c r="V48" s="84"/>
      <c r="W48" s="84"/>
      <c r="X48" s="88"/>
      <c r="Y48" s="88"/>
      <c r="Z48" s="89"/>
      <c r="AA48" s="90"/>
    </row>
    <row r="49" spans="1:27" ht="46.5" x14ac:dyDescent="0.35">
      <c r="A49" s="82" t="s">
        <v>238</v>
      </c>
      <c r="B49" s="83">
        <v>43937</v>
      </c>
      <c r="C49" s="83"/>
      <c r="D49" s="84"/>
      <c r="E49" s="84" t="s">
        <v>1268</v>
      </c>
      <c r="F49" s="84"/>
      <c r="G49" s="84" t="s">
        <v>1532</v>
      </c>
      <c r="H49" s="84" t="s">
        <v>2</v>
      </c>
      <c r="I49" s="84" t="s">
        <v>273</v>
      </c>
      <c r="J49" s="84"/>
      <c r="K49" s="84"/>
      <c r="L49" s="84" t="s">
        <v>648</v>
      </c>
      <c r="M49" s="84" t="s">
        <v>647</v>
      </c>
      <c r="N49" s="84"/>
      <c r="O49" s="84"/>
      <c r="P49" s="84" t="s">
        <v>15</v>
      </c>
      <c r="Q49" s="85"/>
      <c r="R49" s="86" t="s">
        <v>115</v>
      </c>
      <c r="S49" s="91" t="s">
        <v>4</v>
      </c>
      <c r="T49" s="84" t="s">
        <v>4</v>
      </c>
      <c r="U49" s="84"/>
      <c r="V49" s="84"/>
      <c r="W49" s="84"/>
      <c r="X49" s="88"/>
      <c r="Y49" s="88"/>
      <c r="Z49" s="89"/>
      <c r="AA49" s="90"/>
    </row>
    <row r="50" spans="1:27" s="11" customFormat="1" ht="46.5" x14ac:dyDescent="0.35">
      <c r="A50" s="82" t="s">
        <v>239</v>
      </c>
      <c r="B50" s="83">
        <v>43935</v>
      </c>
      <c r="C50" s="83">
        <v>43957</v>
      </c>
      <c r="D50" s="84"/>
      <c r="E50" s="84" t="s">
        <v>1268</v>
      </c>
      <c r="F50" s="84"/>
      <c r="G50" s="84" t="s">
        <v>1532</v>
      </c>
      <c r="H50" s="84" t="s">
        <v>42</v>
      </c>
      <c r="I50" s="84" t="s">
        <v>123</v>
      </c>
      <c r="J50" s="84"/>
      <c r="K50" s="84" t="s">
        <v>725</v>
      </c>
      <c r="L50" s="84" t="s">
        <v>726</v>
      </c>
      <c r="M50" s="84" t="s">
        <v>727</v>
      </c>
      <c r="N50" s="84"/>
      <c r="O50" s="84"/>
      <c r="P50" s="84" t="s">
        <v>121</v>
      </c>
      <c r="Q50" s="85" t="s">
        <v>299</v>
      </c>
      <c r="R50" s="86" t="s">
        <v>126</v>
      </c>
      <c r="S50" s="91" t="s">
        <v>4</v>
      </c>
      <c r="T50" s="84" t="s">
        <v>127</v>
      </c>
      <c r="U50" s="96"/>
      <c r="V50" s="84"/>
      <c r="W50" s="84"/>
      <c r="X50" s="88" t="s">
        <v>953</v>
      </c>
      <c r="Y50" s="88"/>
      <c r="Z50" s="89"/>
      <c r="AA50" s="90"/>
    </row>
    <row r="51" spans="1:27" ht="186" x14ac:dyDescent="0.35">
      <c r="A51" s="82" t="s">
        <v>240</v>
      </c>
      <c r="B51" s="83">
        <v>43935</v>
      </c>
      <c r="C51" s="83">
        <v>44448</v>
      </c>
      <c r="D51" s="84" t="s">
        <v>1516</v>
      </c>
      <c r="E51" s="84" t="s">
        <v>1268</v>
      </c>
      <c r="F51" s="84"/>
      <c r="G51" s="84" t="s">
        <v>1532</v>
      </c>
      <c r="H51" s="84" t="s">
        <v>79</v>
      </c>
      <c r="I51" s="84" t="s">
        <v>511</v>
      </c>
      <c r="J51" s="84"/>
      <c r="K51" s="84"/>
      <c r="L51" s="84" t="s">
        <v>1593</v>
      </c>
      <c r="M51" s="84" t="s">
        <v>716</v>
      </c>
      <c r="N51" s="84" t="s">
        <v>1594</v>
      </c>
      <c r="O51" s="84" t="s">
        <v>1595</v>
      </c>
      <c r="P51" s="95" t="s">
        <v>1596</v>
      </c>
      <c r="Q51" s="85" t="s">
        <v>1597</v>
      </c>
      <c r="R51" s="88" t="s">
        <v>1598</v>
      </c>
      <c r="S51" s="91"/>
      <c r="T51" s="84" t="s">
        <v>1006</v>
      </c>
      <c r="U51" s="84"/>
      <c r="V51" s="84"/>
      <c r="W51" s="84"/>
      <c r="X51" s="88"/>
      <c r="Y51" s="88" t="s">
        <v>1773</v>
      </c>
      <c r="Z51" s="89" t="s">
        <v>1774</v>
      </c>
      <c r="AA51" s="90"/>
    </row>
    <row r="52" spans="1:27" ht="77.5" x14ac:dyDescent="0.35">
      <c r="A52" s="82" t="s">
        <v>241</v>
      </c>
      <c r="B52" s="83">
        <v>43935</v>
      </c>
      <c r="C52" s="83"/>
      <c r="D52" s="84"/>
      <c r="E52" s="84" t="s">
        <v>1268</v>
      </c>
      <c r="F52" s="84"/>
      <c r="G52" s="84" t="s">
        <v>1532</v>
      </c>
      <c r="H52" s="84" t="s">
        <v>79</v>
      </c>
      <c r="I52" s="84" t="s">
        <v>79</v>
      </c>
      <c r="J52" s="84"/>
      <c r="K52" s="84"/>
      <c r="L52" s="84" t="s">
        <v>729</v>
      </c>
      <c r="M52" s="84" t="s">
        <v>728</v>
      </c>
      <c r="N52" s="84"/>
      <c r="O52" s="84"/>
      <c r="P52" s="84" t="s">
        <v>141</v>
      </c>
      <c r="Q52" s="85" t="s">
        <v>142</v>
      </c>
      <c r="R52" s="86" t="s">
        <v>143</v>
      </c>
      <c r="S52" s="91"/>
      <c r="T52" s="84"/>
      <c r="U52" s="84"/>
      <c r="V52" s="84"/>
      <c r="W52" s="84"/>
      <c r="X52" s="88"/>
      <c r="Y52" s="88"/>
      <c r="Z52" s="89"/>
      <c r="AA52" s="90"/>
    </row>
    <row r="53" spans="1:27" ht="46.5" x14ac:dyDescent="0.35">
      <c r="A53" s="82" t="s">
        <v>242</v>
      </c>
      <c r="B53" s="83">
        <v>43935</v>
      </c>
      <c r="C53" s="83"/>
      <c r="D53" s="84"/>
      <c r="E53" s="84" t="s">
        <v>1268</v>
      </c>
      <c r="F53" s="84"/>
      <c r="G53" s="84" t="s">
        <v>1532</v>
      </c>
      <c r="H53" s="84" t="s">
        <v>24</v>
      </c>
      <c r="I53" s="84" t="s">
        <v>24</v>
      </c>
      <c r="J53" s="84"/>
      <c r="K53" s="84" t="s">
        <v>730</v>
      </c>
      <c r="L53" s="84" t="s">
        <v>731</v>
      </c>
      <c r="M53" s="84" t="s">
        <v>753</v>
      </c>
      <c r="N53" s="84"/>
      <c r="O53" s="84"/>
      <c r="P53" s="84" t="s">
        <v>148</v>
      </c>
      <c r="Q53" s="85" t="s">
        <v>298</v>
      </c>
      <c r="R53" s="86" t="s">
        <v>152</v>
      </c>
      <c r="S53" s="91" t="s">
        <v>154</v>
      </c>
      <c r="T53" s="84" t="s">
        <v>156</v>
      </c>
      <c r="U53" s="92" t="str">
        <f>HYPERLINK("#'Funding'!A"&amp;MATCH("20/1066",Funding!A:A,FALSE),"20/1066")</f>
        <v>20/1066</v>
      </c>
      <c r="V53" s="84"/>
      <c r="W53" s="84"/>
      <c r="X53" s="88"/>
      <c r="Y53" s="88"/>
      <c r="Z53" s="89"/>
      <c r="AA53" s="90"/>
    </row>
    <row r="54" spans="1:27" s="11" customFormat="1" ht="46.5" x14ac:dyDescent="0.35">
      <c r="A54" s="82" t="s">
        <v>243</v>
      </c>
      <c r="B54" s="83">
        <v>43935</v>
      </c>
      <c r="C54" s="83">
        <v>43957</v>
      </c>
      <c r="D54" s="84"/>
      <c r="E54" s="84" t="s">
        <v>1268</v>
      </c>
      <c r="F54" s="84"/>
      <c r="G54" s="84" t="s">
        <v>1532</v>
      </c>
      <c r="H54" s="84" t="s">
        <v>24</v>
      </c>
      <c r="I54" s="84" t="s">
        <v>24</v>
      </c>
      <c r="J54" s="84"/>
      <c r="K54" s="84" t="s">
        <v>663</v>
      </c>
      <c r="L54" s="84" t="s">
        <v>664</v>
      </c>
      <c r="M54" s="84" t="s">
        <v>662</v>
      </c>
      <c r="N54" s="84"/>
      <c r="O54" s="84"/>
      <c r="P54" s="84" t="s">
        <v>34</v>
      </c>
      <c r="Q54" s="85" t="s">
        <v>297</v>
      </c>
      <c r="R54" s="86" t="s">
        <v>162</v>
      </c>
      <c r="S54" s="91" t="s">
        <v>36</v>
      </c>
      <c r="T54" s="84" t="s">
        <v>4</v>
      </c>
      <c r="U54" s="84"/>
      <c r="V54" s="84"/>
      <c r="W54" s="84"/>
      <c r="X54" s="88"/>
      <c r="Y54" s="88"/>
      <c r="Z54" s="89"/>
      <c r="AA54" s="90"/>
    </row>
    <row r="55" spans="1:27" ht="93" x14ac:dyDescent="0.35">
      <c r="A55" s="82" t="s">
        <v>244</v>
      </c>
      <c r="B55" s="83">
        <v>43935</v>
      </c>
      <c r="C55" s="83"/>
      <c r="D55" s="84"/>
      <c r="E55" s="84" t="s">
        <v>1268</v>
      </c>
      <c r="F55" s="84"/>
      <c r="G55" s="84" t="s">
        <v>1532</v>
      </c>
      <c r="H55" s="84" t="s">
        <v>24</v>
      </c>
      <c r="I55" s="84" t="s">
        <v>165</v>
      </c>
      <c r="J55" s="84"/>
      <c r="K55" s="84" t="s">
        <v>733</v>
      </c>
      <c r="L55" s="84" t="s">
        <v>732</v>
      </c>
      <c r="M55" s="84" t="s">
        <v>734</v>
      </c>
      <c r="N55" s="84"/>
      <c r="O55" s="84"/>
      <c r="P55" s="84" t="s">
        <v>163</v>
      </c>
      <c r="Q55" s="85" t="s">
        <v>164</v>
      </c>
      <c r="R55" s="86" t="s">
        <v>166</v>
      </c>
      <c r="S55" s="91"/>
      <c r="T55" s="84" t="s">
        <v>167</v>
      </c>
      <c r="U55" s="84"/>
      <c r="V55" s="84"/>
      <c r="W55" s="84"/>
      <c r="X55" s="88"/>
      <c r="Y55" s="88"/>
      <c r="Z55" s="89"/>
      <c r="AA55" s="90"/>
    </row>
    <row r="56" spans="1:27" ht="46.5" x14ac:dyDescent="0.35">
      <c r="A56" s="82" t="s">
        <v>245</v>
      </c>
      <c r="B56" s="83">
        <v>43935</v>
      </c>
      <c r="C56" s="83"/>
      <c r="D56" s="84"/>
      <c r="E56" s="84" t="s">
        <v>1268</v>
      </c>
      <c r="F56" s="84"/>
      <c r="G56" s="84" t="s">
        <v>1532</v>
      </c>
      <c r="H56" s="84" t="s">
        <v>24</v>
      </c>
      <c r="I56" s="84" t="s">
        <v>24</v>
      </c>
      <c r="J56" s="84"/>
      <c r="K56" s="84" t="s">
        <v>730</v>
      </c>
      <c r="L56" s="84" t="s">
        <v>736</v>
      </c>
      <c r="M56" s="84" t="s">
        <v>735</v>
      </c>
      <c r="N56" s="84"/>
      <c r="O56" s="84"/>
      <c r="P56" s="84" t="s">
        <v>168</v>
      </c>
      <c r="Q56" s="85" t="s">
        <v>291</v>
      </c>
      <c r="R56" s="86" t="s">
        <v>169</v>
      </c>
      <c r="S56" s="91" t="s">
        <v>170</v>
      </c>
      <c r="T56" s="84" t="s">
        <v>31</v>
      </c>
      <c r="U56" s="84"/>
      <c r="V56" s="84"/>
      <c r="W56" s="84"/>
      <c r="X56" s="88"/>
      <c r="Y56" s="88"/>
      <c r="Z56" s="89"/>
      <c r="AA56" s="90"/>
    </row>
    <row r="57" spans="1:27" ht="93" x14ac:dyDescent="0.35">
      <c r="A57" s="82" t="s">
        <v>246</v>
      </c>
      <c r="B57" s="83">
        <v>43935</v>
      </c>
      <c r="C57" s="83"/>
      <c r="D57" s="84"/>
      <c r="E57" s="84" t="s">
        <v>1268</v>
      </c>
      <c r="F57" s="84"/>
      <c r="G57" s="84" t="s">
        <v>1532</v>
      </c>
      <c r="H57" s="84" t="s">
        <v>24</v>
      </c>
      <c r="I57" s="84" t="s">
        <v>24</v>
      </c>
      <c r="J57" s="84"/>
      <c r="K57" s="84" t="s">
        <v>656</v>
      </c>
      <c r="L57" s="84" t="s">
        <v>738</v>
      </c>
      <c r="M57" s="84" t="s">
        <v>737</v>
      </c>
      <c r="N57" s="84"/>
      <c r="O57" s="84"/>
      <c r="P57" s="84" t="s">
        <v>171</v>
      </c>
      <c r="Q57" s="85" t="s">
        <v>172</v>
      </c>
      <c r="R57" s="86" t="s">
        <v>173</v>
      </c>
      <c r="S57" s="91" t="s">
        <v>4</v>
      </c>
      <c r="T57" s="84" t="s">
        <v>4</v>
      </c>
      <c r="U57" s="84"/>
      <c r="V57" s="84"/>
      <c r="W57" s="84"/>
      <c r="X57" s="88"/>
      <c r="Y57" s="88"/>
      <c r="Z57" s="89"/>
      <c r="AA57" s="90"/>
    </row>
    <row r="58" spans="1:27" s="11" customFormat="1" ht="46.5" x14ac:dyDescent="0.35">
      <c r="A58" s="82" t="s">
        <v>247</v>
      </c>
      <c r="B58" s="83">
        <v>43937</v>
      </c>
      <c r="C58" s="83">
        <v>43980</v>
      </c>
      <c r="D58" s="84"/>
      <c r="E58" s="84" t="s">
        <v>188</v>
      </c>
      <c r="F58" s="84"/>
      <c r="G58" s="84" t="s">
        <v>1532</v>
      </c>
      <c r="H58" s="84" t="s">
        <v>24</v>
      </c>
      <c r="I58" s="84" t="s">
        <v>274</v>
      </c>
      <c r="J58" s="84"/>
      <c r="K58" s="84"/>
      <c r="L58" s="84" t="s">
        <v>740</v>
      </c>
      <c r="M58" s="84" t="s">
        <v>739</v>
      </c>
      <c r="N58" s="84" t="s">
        <v>1053</v>
      </c>
      <c r="O58" s="84"/>
      <c r="P58" s="84" t="s">
        <v>110</v>
      </c>
      <c r="Q58" s="85"/>
      <c r="R58" s="86" t="s">
        <v>111</v>
      </c>
      <c r="S58" s="91" t="s">
        <v>4</v>
      </c>
      <c r="T58" s="84" t="s">
        <v>4</v>
      </c>
      <c r="U58" s="84"/>
      <c r="V58" s="84"/>
      <c r="W58" s="84"/>
      <c r="X58" s="88"/>
      <c r="Y58" s="88"/>
      <c r="Z58" s="97" t="s">
        <v>1683</v>
      </c>
      <c r="AA58" s="90"/>
    </row>
    <row r="59" spans="1:27" ht="46.5" x14ac:dyDescent="0.35">
      <c r="A59" s="82" t="s">
        <v>248</v>
      </c>
      <c r="B59" s="83">
        <v>43935</v>
      </c>
      <c r="C59" s="83"/>
      <c r="D59" s="84"/>
      <c r="E59" s="84" t="s">
        <v>188</v>
      </c>
      <c r="F59" s="84"/>
      <c r="G59" s="84" t="s">
        <v>1532</v>
      </c>
      <c r="H59" s="84" t="s">
        <v>24</v>
      </c>
      <c r="I59" s="84" t="s">
        <v>24</v>
      </c>
      <c r="J59" s="84"/>
      <c r="K59" s="84" t="s">
        <v>656</v>
      </c>
      <c r="L59" s="84" t="s">
        <v>742</v>
      </c>
      <c r="M59" s="84" t="s">
        <v>741</v>
      </c>
      <c r="N59" s="84"/>
      <c r="O59" s="84"/>
      <c r="P59" s="84" t="s">
        <v>112</v>
      </c>
      <c r="Q59" s="85" t="s">
        <v>292</v>
      </c>
      <c r="R59" s="86" t="s">
        <v>113</v>
      </c>
      <c r="S59" s="91" t="s">
        <v>4</v>
      </c>
      <c r="T59" s="84" t="s">
        <v>4</v>
      </c>
      <c r="U59" s="84"/>
      <c r="V59" s="84"/>
      <c r="W59" s="84"/>
      <c r="X59" s="88"/>
      <c r="Y59" s="88"/>
      <c r="Z59" s="89"/>
      <c r="AA59" s="90"/>
    </row>
    <row r="60" spans="1:27" ht="46.5" x14ac:dyDescent="0.35">
      <c r="A60" s="82" t="s">
        <v>249</v>
      </c>
      <c r="B60" s="83">
        <v>43935</v>
      </c>
      <c r="C60" s="83"/>
      <c r="D60" s="84"/>
      <c r="E60" s="84" t="s">
        <v>188</v>
      </c>
      <c r="F60" s="84"/>
      <c r="G60" s="84" t="s">
        <v>1532</v>
      </c>
      <c r="H60" s="84" t="s">
        <v>24</v>
      </c>
      <c r="I60" s="84" t="s">
        <v>24</v>
      </c>
      <c r="J60" s="84"/>
      <c r="K60" s="84" t="s">
        <v>646</v>
      </c>
      <c r="L60" s="84" t="s">
        <v>744</v>
      </c>
      <c r="M60" s="84" t="s">
        <v>743</v>
      </c>
      <c r="N60" s="84"/>
      <c r="O60" s="84"/>
      <c r="P60" s="84" t="s">
        <v>114</v>
      </c>
      <c r="Q60" s="85" t="s">
        <v>116</v>
      </c>
      <c r="R60" s="86" t="s">
        <v>117</v>
      </c>
      <c r="S60" s="91" t="s">
        <v>4</v>
      </c>
      <c r="T60" s="84" t="s">
        <v>4</v>
      </c>
      <c r="U60" s="84"/>
      <c r="V60" s="84"/>
      <c r="W60" s="84"/>
      <c r="X60" s="88"/>
      <c r="Y60" s="88"/>
      <c r="Z60" s="89"/>
      <c r="AA60" s="90"/>
    </row>
    <row r="61" spans="1:27" ht="62" x14ac:dyDescent="0.35">
      <c r="A61" s="82" t="s">
        <v>250</v>
      </c>
      <c r="B61" s="83">
        <v>43935</v>
      </c>
      <c r="C61" s="83"/>
      <c r="D61" s="84"/>
      <c r="E61" s="84" t="s">
        <v>188</v>
      </c>
      <c r="F61" s="84"/>
      <c r="G61" s="84" t="s">
        <v>1532</v>
      </c>
      <c r="H61" s="84" t="s">
        <v>24</v>
      </c>
      <c r="I61" s="84" t="s">
        <v>24</v>
      </c>
      <c r="J61" s="84"/>
      <c r="K61" s="84" t="s">
        <v>746</v>
      </c>
      <c r="L61" s="84" t="s">
        <v>747</v>
      </c>
      <c r="M61" s="84" t="s">
        <v>745</v>
      </c>
      <c r="N61" s="84" t="s">
        <v>539</v>
      </c>
      <c r="O61" s="84"/>
      <c r="P61" s="84" t="s">
        <v>118</v>
      </c>
      <c r="Q61" s="85" t="s">
        <v>293</v>
      </c>
      <c r="R61" s="86" t="s">
        <v>119</v>
      </c>
      <c r="S61" s="91" t="s">
        <v>4</v>
      </c>
      <c r="T61" s="84" t="s">
        <v>4</v>
      </c>
      <c r="U61" s="84"/>
      <c r="V61" s="84"/>
      <c r="W61" s="84"/>
      <c r="X61" s="88"/>
      <c r="Y61" s="88"/>
      <c r="Z61" s="89"/>
      <c r="AA61" s="90"/>
    </row>
    <row r="62" spans="1:27" ht="46.5" x14ac:dyDescent="0.35">
      <c r="A62" s="82" t="s">
        <v>251</v>
      </c>
      <c r="B62" s="83">
        <v>43935</v>
      </c>
      <c r="C62" s="83"/>
      <c r="D62" s="84"/>
      <c r="E62" s="84" t="s">
        <v>188</v>
      </c>
      <c r="F62" s="84"/>
      <c r="G62" s="84" t="s">
        <v>1532</v>
      </c>
      <c r="H62" s="84" t="s">
        <v>24</v>
      </c>
      <c r="I62" s="84" t="s">
        <v>24</v>
      </c>
      <c r="J62" s="84"/>
      <c r="K62" s="84" t="s">
        <v>663</v>
      </c>
      <c r="L62" s="84" t="s">
        <v>749</v>
      </c>
      <c r="M62" s="84" t="s">
        <v>748</v>
      </c>
      <c r="N62" s="84" t="s">
        <v>536</v>
      </c>
      <c r="O62" s="84"/>
      <c r="P62" s="84" t="s">
        <v>120</v>
      </c>
      <c r="Q62" s="85" t="s">
        <v>294</v>
      </c>
      <c r="R62" s="86" t="s">
        <v>122</v>
      </c>
      <c r="S62" s="91"/>
      <c r="T62" s="84"/>
      <c r="U62" s="84"/>
      <c r="V62" s="84"/>
      <c r="W62" s="84"/>
      <c r="X62" s="88"/>
      <c r="Y62" s="88"/>
      <c r="Z62" s="89"/>
      <c r="AA62" s="90"/>
    </row>
    <row r="63" spans="1:27" s="11" customFormat="1" ht="46.5" x14ac:dyDescent="0.35">
      <c r="A63" s="82" t="s">
        <v>252</v>
      </c>
      <c r="B63" s="83">
        <v>43935</v>
      </c>
      <c r="C63" s="83">
        <v>43957</v>
      </c>
      <c r="D63" s="84"/>
      <c r="E63" s="84" t="s">
        <v>188</v>
      </c>
      <c r="F63" s="84"/>
      <c r="G63" s="84" t="s">
        <v>1532</v>
      </c>
      <c r="H63" s="84" t="s">
        <v>24</v>
      </c>
      <c r="I63" s="84" t="s">
        <v>24</v>
      </c>
      <c r="J63" s="84"/>
      <c r="K63" s="84" t="s">
        <v>751</v>
      </c>
      <c r="L63" s="84" t="s">
        <v>752</v>
      </c>
      <c r="M63" s="84" t="s">
        <v>750</v>
      </c>
      <c r="N63" s="84" t="s">
        <v>537</v>
      </c>
      <c r="O63" s="84"/>
      <c r="P63" s="84" t="s">
        <v>118</v>
      </c>
      <c r="Q63" s="85" t="s">
        <v>293</v>
      </c>
      <c r="R63" s="86" t="s">
        <v>124</v>
      </c>
      <c r="S63" s="91"/>
      <c r="T63" s="84" t="s">
        <v>125</v>
      </c>
      <c r="U63" s="84"/>
      <c r="V63" s="84"/>
      <c r="W63" s="84"/>
      <c r="X63" s="98" t="s">
        <v>540</v>
      </c>
      <c r="Y63" s="98"/>
      <c r="Z63" s="89"/>
      <c r="AA63" s="90"/>
    </row>
    <row r="64" spans="1:27" ht="46.5" x14ac:dyDescent="0.35">
      <c r="A64" s="82" t="s">
        <v>253</v>
      </c>
      <c r="B64" s="83">
        <v>43935</v>
      </c>
      <c r="C64" s="83">
        <v>44532</v>
      </c>
      <c r="D64" s="84" t="s">
        <v>1599</v>
      </c>
      <c r="E64" s="84" t="s">
        <v>188</v>
      </c>
      <c r="F64" s="84"/>
      <c r="G64" s="84" t="s">
        <v>1532</v>
      </c>
      <c r="H64" s="84" t="s">
        <v>24</v>
      </c>
      <c r="I64" s="84" t="s">
        <v>24</v>
      </c>
      <c r="J64" s="84"/>
      <c r="K64" s="84" t="s">
        <v>646</v>
      </c>
      <c r="L64" s="84" t="s">
        <v>755</v>
      </c>
      <c r="M64" s="84" t="s">
        <v>754</v>
      </c>
      <c r="N64" s="84" t="s">
        <v>538</v>
      </c>
      <c r="O64" s="84"/>
      <c r="P64" s="84" t="s">
        <v>128</v>
      </c>
      <c r="Q64" s="85" t="s">
        <v>295</v>
      </c>
      <c r="R64" s="86" t="s">
        <v>129</v>
      </c>
      <c r="S64" s="91" t="s">
        <v>4</v>
      </c>
      <c r="T64" s="84" t="s">
        <v>4</v>
      </c>
      <c r="U64" s="84"/>
      <c r="V64" s="84"/>
      <c r="W64" s="84"/>
      <c r="X64" s="88"/>
      <c r="Y64" s="88"/>
      <c r="Z64" s="89"/>
      <c r="AA64" s="90"/>
    </row>
    <row r="65" spans="1:27" ht="46.5" x14ac:dyDescent="0.35">
      <c r="A65" s="82" t="s">
        <v>254</v>
      </c>
      <c r="B65" s="83">
        <v>43935</v>
      </c>
      <c r="C65" s="83"/>
      <c r="D65" s="84"/>
      <c r="E65" s="84" t="s">
        <v>188</v>
      </c>
      <c r="F65" s="84"/>
      <c r="G65" s="84" t="s">
        <v>1532</v>
      </c>
      <c r="H65" s="84" t="s">
        <v>24</v>
      </c>
      <c r="I65" s="84" t="s">
        <v>24</v>
      </c>
      <c r="J65" s="84"/>
      <c r="K65" s="84" t="s">
        <v>646</v>
      </c>
      <c r="L65" s="84" t="s">
        <v>757</v>
      </c>
      <c r="M65" s="84" t="s">
        <v>756</v>
      </c>
      <c r="N65" s="84"/>
      <c r="O65" s="84"/>
      <c r="P65" s="84" t="s">
        <v>130</v>
      </c>
      <c r="Q65" s="85" t="s">
        <v>296</v>
      </c>
      <c r="R65" s="86" t="s">
        <v>131</v>
      </c>
      <c r="S65" s="91" t="s">
        <v>4</v>
      </c>
      <c r="T65" s="84" t="s">
        <v>4</v>
      </c>
      <c r="U65" s="84"/>
      <c r="V65" s="84"/>
      <c r="W65" s="84"/>
      <c r="X65" s="88"/>
      <c r="Y65" s="88"/>
      <c r="Z65" s="89"/>
      <c r="AA65" s="90"/>
    </row>
    <row r="66" spans="1:27" ht="46.5" x14ac:dyDescent="0.35">
      <c r="A66" s="82" t="s">
        <v>255</v>
      </c>
      <c r="B66" s="83">
        <v>43935</v>
      </c>
      <c r="C66" s="83"/>
      <c r="D66" s="84"/>
      <c r="E66" s="84" t="s">
        <v>188</v>
      </c>
      <c r="F66" s="84"/>
      <c r="G66" s="84" t="s">
        <v>1532</v>
      </c>
      <c r="H66" s="84" t="s">
        <v>24</v>
      </c>
      <c r="I66" s="84" t="s">
        <v>24</v>
      </c>
      <c r="J66" s="84"/>
      <c r="K66" s="84" t="s">
        <v>646</v>
      </c>
      <c r="L66" s="84" t="s">
        <v>759</v>
      </c>
      <c r="M66" s="84" t="s">
        <v>758</v>
      </c>
      <c r="N66" s="84"/>
      <c r="O66" s="84"/>
      <c r="P66" s="84" t="s">
        <v>132</v>
      </c>
      <c r="Q66" s="85" t="s">
        <v>133</v>
      </c>
      <c r="R66" s="86" t="s">
        <v>134</v>
      </c>
      <c r="S66" s="91" t="s">
        <v>4</v>
      </c>
      <c r="T66" s="84" t="s">
        <v>4</v>
      </c>
      <c r="U66" s="84"/>
      <c r="V66" s="84"/>
      <c r="W66" s="84"/>
      <c r="X66" s="88"/>
      <c r="Y66" s="88"/>
      <c r="Z66" s="89"/>
      <c r="AA66" s="90"/>
    </row>
    <row r="67" spans="1:27" ht="62" x14ac:dyDescent="0.35">
      <c r="A67" s="82" t="s">
        <v>256</v>
      </c>
      <c r="B67" s="83">
        <v>43935</v>
      </c>
      <c r="C67" s="83"/>
      <c r="D67" s="84"/>
      <c r="E67" s="84" t="s">
        <v>188</v>
      </c>
      <c r="F67" s="84"/>
      <c r="G67" s="84" t="s">
        <v>1532</v>
      </c>
      <c r="H67" s="84" t="s">
        <v>24</v>
      </c>
      <c r="I67" s="84" t="s">
        <v>24</v>
      </c>
      <c r="J67" s="84"/>
      <c r="K67" s="84" t="s">
        <v>646</v>
      </c>
      <c r="L67" s="84" t="s">
        <v>761</v>
      </c>
      <c r="M67" s="84" t="s">
        <v>760</v>
      </c>
      <c r="N67" s="84"/>
      <c r="O67" s="84"/>
      <c r="P67" s="84" t="s">
        <v>135</v>
      </c>
      <c r="Q67" s="85" t="s">
        <v>136</v>
      </c>
      <c r="R67" s="86" t="s">
        <v>137</v>
      </c>
      <c r="S67" s="91">
        <v>600000</v>
      </c>
      <c r="T67" s="84" t="s">
        <v>138</v>
      </c>
      <c r="U67" s="84"/>
      <c r="V67" s="84"/>
      <c r="W67" s="84"/>
      <c r="X67" s="88"/>
      <c r="Y67" s="88"/>
      <c r="Z67" s="89"/>
      <c r="AA67" s="90"/>
    </row>
    <row r="68" spans="1:27" ht="46.5" x14ac:dyDescent="0.35">
      <c r="A68" s="82" t="s">
        <v>257</v>
      </c>
      <c r="B68" s="83">
        <v>43943</v>
      </c>
      <c r="C68" s="83"/>
      <c r="D68" s="84"/>
      <c r="E68" s="84" t="s">
        <v>188</v>
      </c>
      <c r="F68" s="84"/>
      <c r="G68" s="84" t="s">
        <v>1532</v>
      </c>
      <c r="H68" s="84" t="s">
        <v>24</v>
      </c>
      <c r="I68" s="84" t="s">
        <v>24</v>
      </c>
      <c r="J68" s="84"/>
      <c r="K68" s="84" t="s">
        <v>763</v>
      </c>
      <c r="L68" s="84" t="s">
        <v>764</v>
      </c>
      <c r="M68" s="84" t="s">
        <v>762</v>
      </c>
      <c r="N68" s="84"/>
      <c r="O68" s="84"/>
      <c r="P68" s="84" t="str">
        <f>HYPERLINK("mailto:lesley.gray@otago.ac.nz","lesley.gray@otago.ac.nz")</f>
        <v>lesley.gray@otago.ac.nz</v>
      </c>
      <c r="Q68" s="85"/>
      <c r="R68" s="86" t="s">
        <v>139</v>
      </c>
      <c r="S68" s="91" t="s">
        <v>140</v>
      </c>
      <c r="T68" s="84" t="s">
        <v>138</v>
      </c>
      <c r="U68" s="92" t="str">
        <f>HYPERLINK("#'Funding'!A"&amp;MATCH("20/990",Funding!A:A,FALSE),"20/990")</f>
        <v>20/990</v>
      </c>
      <c r="V68" s="84"/>
      <c r="W68" s="84"/>
      <c r="X68" s="88"/>
      <c r="Y68" s="88"/>
      <c r="Z68" s="89"/>
      <c r="AA68" s="90"/>
    </row>
    <row r="69" spans="1:27" ht="62" x14ac:dyDescent="0.35">
      <c r="A69" s="82" t="s">
        <v>258</v>
      </c>
      <c r="B69" s="83">
        <v>43943</v>
      </c>
      <c r="C69" s="83"/>
      <c r="D69" s="84"/>
      <c r="E69" s="84" t="s">
        <v>188</v>
      </c>
      <c r="F69" s="84"/>
      <c r="G69" s="84" t="s">
        <v>1532</v>
      </c>
      <c r="H69" s="84" t="s">
        <v>100</v>
      </c>
      <c r="I69" s="84" t="s">
        <v>100</v>
      </c>
      <c r="J69" s="84"/>
      <c r="K69" s="84" t="s">
        <v>646</v>
      </c>
      <c r="L69" s="84" t="s">
        <v>766</v>
      </c>
      <c r="M69" s="84" t="s">
        <v>765</v>
      </c>
      <c r="N69" s="84"/>
      <c r="O69" s="84"/>
      <c r="P69" s="84" t="s">
        <v>144</v>
      </c>
      <c r="Q69" s="85"/>
      <c r="R69" s="86" t="s">
        <v>145</v>
      </c>
      <c r="S69" s="91"/>
      <c r="T69" s="84" t="s">
        <v>146</v>
      </c>
      <c r="U69" s="84"/>
      <c r="V69" s="84"/>
      <c r="W69" s="84"/>
      <c r="X69" s="88"/>
      <c r="Y69" s="88"/>
      <c r="Z69" s="89"/>
      <c r="AA69" s="90"/>
    </row>
    <row r="70" spans="1:27" s="11" customFormat="1" ht="108.5" x14ac:dyDescent="0.35">
      <c r="A70" s="82" t="s">
        <v>259</v>
      </c>
      <c r="B70" s="83">
        <v>43943</v>
      </c>
      <c r="C70" s="83">
        <v>44448</v>
      </c>
      <c r="D70" s="84" t="s">
        <v>1599</v>
      </c>
      <c r="E70" s="84" t="s">
        <v>1268</v>
      </c>
      <c r="F70" s="84" t="s">
        <v>186</v>
      </c>
      <c r="G70" s="84" t="s">
        <v>1532</v>
      </c>
      <c r="H70" s="84" t="s">
        <v>1130</v>
      </c>
      <c r="I70" s="84" t="s">
        <v>1600</v>
      </c>
      <c r="J70" s="84" t="s">
        <v>525</v>
      </c>
      <c r="K70" s="84" t="s">
        <v>626</v>
      </c>
      <c r="L70" s="84" t="s">
        <v>1601</v>
      </c>
      <c r="M70" s="84" t="s">
        <v>767</v>
      </c>
      <c r="N70" s="84" t="s">
        <v>1602</v>
      </c>
      <c r="O70" s="84"/>
      <c r="P70" s="84" t="s">
        <v>147</v>
      </c>
      <c r="Q70" s="85" t="s">
        <v>526</v>
      </c>
      <c r="R70" s="86" t="s">
        <v>1603</v>
      </c>
      <c r="S70" s="91"/>
      <c r="T70" s="84"/>
      <c r="U70" s="84"/>
      <c r="V70" s="84" t="s">
        <v>500</v>
      </c>
      <c r="W70" s="84"/>
      <c r="X70" s="88"/>
      <c r="Y70" s="88"/>
      <c r="Z70" s="89"/>
      <c r="AA70" s="90"/>
    </row>
    <row r="71" spans="1:27" ht="279" x14ac:dyDescent="0.35">
      <c r="A71" s="82" t="s">
        <v>260</v>
      </c>
      <c r="B71" s="83">
        <v>43943</v>
      </c>
      <c r="C71" s="83"/>
      <c r="D71" s="84"/>
      <c r="E71" s="84" t="s">
        <v>188</v>
      </c>
      <c r="F71" s="84"/>
      <c r="G71" s="84" t="s">
        <v>1532</v>
      </c>
      <c r="H71" s="84" t="s">
        <v>2</v>
      </c>
      <c r="I71" s="84" t="s">
        <v>281</v>
      </c>
      <c r="J71" s="84"/>
      <c r="K71" s="84"/>
      <c r="L71" s="84" t="s">
        <v>769</v>
      </c>
      <c r="M71" s="84" t="s">
        <v>768</v>
      </c>
      <c r="N71" s="84"/>
      <c r="O71" s="84"/>
      <c r="P71" s="84" t="s">
        <v>149</v>
      </c>
      <c r="Q71" s="85"/>
      <c r="R71" s="86" t="s">
        <v>150</v>
      </c>
      <c r="S71" s="91" t="s">
        <v>4</v>
      </c>
      <c r="T71" s="84" t="s">
        <v>4</v>
      </c>
      <c r="U71" s="84"/>
      <c r="V71" s="84"/>
      <c r="W71" s="84"/>
      <c r="X71" s="88"/>
      <c r="Y71" s="88"/>
      <c r="Z71" s="89"/>
      <c r="AA71" s="90"/>
    </row>
    <row r="72" spans="1:27" s="11" customFormat="1" ht="62" x14ac:dyDescent="0.35">
      <c r="A72" s="82" t="s">
        <v>261</v>
      </c>
      <c r="B72" s="83">
        <v>43943</v>
      </c>
      <c r="C72" s="83">
        <v>43958</v>
      </c>
      <c r="D72" s="84"/>
      <c r="E72" s="84" t="s">
        <v>188</v>
      </c>
      <c r="F72" s="84"/>
      <c r="G72" s="84" t="s">
        <v>1532</v>
      </c>
      <c r="H72" s="84" t="s">
        <v>100</v>
      </c>
      <c r="I72" s="84" t="s">
        <v>100</v>
      </c>
      <c r="J72" s="84"/>
      <c r="K72" s="84" t="s">
        <v>730</v>
      </c>
      <c r="L72" s="84" t="s">
        <v>771</v>
      </c>
      <c r="M72" s="84" t="s">
        <v>770</v>
      </c>
      <c r="N72" s="84"/>
      <c r="O72" s="84"/>
      <c r="P72" s="84" t="s">
        <v>151</v>
      </c>
      <c r="Q72" s="85" t="s">
        <v>305</v>
      </c>
      <c r="R72" s="86" t="s">
        <v>153</v>
      </c>
      <c r="S72" s="91" t="s">
        <v>4</v>
      </c>
      <c r="T72" s="84" t="s">
        <v>155</v>
      </c>
      <c r="U72" s="84"/>
      <c r="V72" s="84"/>
      <c r="W72" s="84"/>
      <c r="X72" s="88" t="s">
        <v>529</v>
      </c>
      <c r="Y72" s="88"/>
      <c r="Z72" s="89"/>
      <c r="AA72" s="90"/>
    </row>
    <row r="73" spans="1:27" s="11" customFormat="1" ht="62" x14ac:dyDescent="0.35">
      <c r="A73" s="82" t="s">
        <v>262</v>
      </c>
      <c r="B73" s="83">
        <v>43943</v>
      </c>
      <c r="C73" s="83">
        <v>43958</v>
      </c>
      <c r="D73" s="84"/>
      <c r="E73" s="84" t="s">
        <v>188</v>
      </c>
      <c r="F73" s="84"/>
      <c r="G73" s="84" t="s">
        <v>1532</v>
      </c>
      <c r="H73" s="84" t="s">
        <v>100</v>
      </c>
      <c r="I73" s="84" t="s">
        <v>100</v>
      </c>
      <c r="J73" s="84"/>
      <c r="K73" s="84" t="s">
        <v>730</v>
      </c>
      <c r="L73" s="84" t="s">
        <v>771</v>
      </c>
      <c r="M73" s="84" t="s">
        <v>770</v>
      </c>
      <c r="N73" s="84"/>
      <c r="O73" s="84"/>
      <c r="P73" s="84" t="s">
        <v>151</v>
      </c>
      <c r="Q73" s="85" t="s">
        <v>305</v>
      </c>
      <c r="R73" s="86" t="s">
        <v>157</v>
      </c>
      <c r="S73" s="91" t="s">
        <v>4</v>
      </c>
      <c r="T73" s="84" t="s">
        <v>155</v>
      </c>
      <c r="U73" s="84"/>
      <c r="V73" s="84"/>
      <c r="W73" s="84"/>
      <c r="X73" s="88" t="s">
        <v>530</v>
      </c>
      <c r="Y73" s="88"/>
      <c r="Z73" s="89"/>
      <c r="AA73" s="90"/>
    </row>
    <row r="74" spans="1:27" ht="77.5" x14ac:dyDescent="0.35">
      <c r="A74" s="82" t="s">
        <v>263</v>
      </c>
      <c r="B74" s="83">
        <v>43943</v>
      </c>
      <c r="C74" s="83"/>
      <c r="D74" s="84"/>
      <c r="E74" s="84" t="s">
        <v>188</v>
      </c>
      <c r="F74" s="84"/>
      <c r="G74" s="84" t="s">
        <v>1532</v>
      </c>
      <c r="H74" s="84" t="s">
        <v>100</v>
      </c>
      <c r="I74" s="84" t="s">
        <v>100</v>
      </c>
      <c r="J74" s="84"/>
      <c r="K74" s="84" t="s">
        <v>730</v>
      </c>
      <c r="L74" s="84" t="s">
        <v>773</v>
      </c>
      <c r="M74" s="84" t="s">
        <v>772</v>
      </c>
      <c r="N74" s="84"/>
      <c r="O74" s="84"/>
      <c r="P74" s="84" t="s">
        <v>158</v>
      </c>
      <c r="Q74" s="85" t="s">
        <v>306</v>
      </c>
      <c r="R74" s="86" t="s">
        <v>159</v>
      </c>
      <c r="S74" s="91" t="s">
        <v>160</v>
      </c>
      <c r="T74" s="84" t="s">
        <v>161</v>
      </c>
      <c r="U74" s="84"/>
      <c r="V74" s="84"/>
      <c r="W74" s="84"/>
      <c r="X74" s="88"/>
      <c r="Y74" s="88"/>
      <c r="Z74" s="89"/>
      <c r="AA74" s="90"/>
    </row>
    <row r="75" spans="1:27" ht="46.5" x14ac:dyDescent="0.35">
      <c r="A75" s="82" t="s">
        <v>264</v>
      </c>
      <c r="B75" s="83">
        <v>43937</v>
      </c>
      <c r="C75" s="83"/>
      <c r="D75" s="84"/>
      <c r="E75" s="84" t="s">
        <v>189</v>
      </c>
      <c r="F75" s="84" t="s">
        <v>1091</v>
      </c>
      <c r="G75" s="84" t="s">
        <v>1532</v>
      </c>
      <c r="H75" s="84" t="s">
        <v>24</v>
      </c>
      <c r="I75" s="84" t="s">
        <v>24</v>
      </c>
      <c r="J75" s="84"/>
      <c r="K75" s="84" t="s">
        <v>775</v>
      </c>
      <c r="L75" s="84" t="s">
        <v>776</v>
      </c>
      <c r="M75" s="84" t="s">
        <v>774</v>
      </c>
      <c r="N75" s="84"/>
      <c r="O75" s="84"/>
      <c r="P75" s="84" t="s">
        <v>174</v>
      </c>
      <c r="Q75" s="85"/>
      <c r="R75" s="86" t="s">
        <v>175</v>
      </c>
      <c r="S75" s="91"/>
      <c r="T75" s="84" t="s">
        <v>176</v>
      </c>
      <c r="U75" s="84"/>
      <c r="V75" s="84" t="s">
        <v>308</v>
      </c>
      <c r="W75" s="84"/>
      <c r="X75" s="88"/>
      <c r="Y75" s="88"/>
      <c r="Z75" s="89"/>
      <c r="AA75" s="90"/>
    </row>
    <row r="76" spans="1:27" s="11" customFormat="1" ht="46.5" x14ac:dyDescent="0.35">
      <c r="A76" s="82" t="s">
        <v>265</v>
      </c>
      <c r="B76" s="83">
        <v>43937</v>
      </c>
      <c r="C76" s="83">
        <v>43957</v>
      </c>
      <c r="D76" s="84"/>
      <c r="E76" s="84" t="s">
        <v>189</v>
      </c>
      <c r="F76" s="84" t="s">
        <v>1092</v>
      </c>
      <c r="G76" s="84" t="s">
        <v>1532</v>
      </c>
      <c r="H76" s="84" t="s">
        <v>24</v>
      </c>
      <c r="I76" s="84" t="s">
        <v>24</v>
      </c>
      <c r="J76" s="84"/>
      <c r="K76" s="84" t="s">
        <v>663</v>
      </c>
      <c r="L76" s="84" t="s">
        <v>664</v>
      </c>
      <c r="M76" s="84" t="s">
        <v>662</v>
      </c>
      <c r="N76" s="84"/>
      <c r="O76" s="84"/>
      <c r="P76" s="84" t="s">
        <v>34</v>
      </c>
      <c r="Q76" s="85" t="s">
        <v>307</v>
      </c>
      <c r="R76" s="86" t="s">
        <v>961</v>
      </c>
      <c r="S76" s="91" t="s">
        <v>4</v>
      </c>
      <c r="T76" s="84" t="s">
        <v>177</v>
      </c>
      <c r="U76" s="84"/>
      <c r="V76" s="84" t="s">
        <v>308</v>
      </c>
      <c r="W76" s="84"/>
      <c r="X76" s="88" t="s">
        <v>177</v>
      </c>
      <c r="Y76" s="88"/>
      <c r="Z76" s="89"/>
      <c r="AA76" s="90"/>
    </row>
    <row r="77" spans="1:27" ht="186" x14ac:dyDescent="0.35">
      <c r="A77" s="82" t="s">
        <v>266</v>
      </c>
      <c r="B77" s="83">
        <v>43943</v>
      </c>
      <c r="C77" s="83"/>
      <c r="D77" s="84"/>
      <c r="E77" s="84" t="s">
        <v>189</v>
      </c>
      <c r="F77" s="84" t="s">
        <v>1093</v>
      </c>
      <c r="G77" s="84" t="s">
        <v>1532</v>
      </c>
      <c r="H77" s="84" t="s">
        <v>24</v>
      </c>
      <c r="I77" s="84" t="s">
        <v>282</v>
      </c>
      <c r="J77" s="84"/>
      <c r="K77" s="84"/>
      <c r="L77" s="84" t="s">
        <v>778</v>
      </c>
      <c r="M77" s="84" t="s">
        <v>777</v>
      </c>
      <c r="N77" s="84"/>
      <c r="O77" s="84"/>
      <c r="P77" s="84"/>
      <c r="Q77" s="85"/>
      <c r="R77" s="86" t="s">
        <v>178</v>
      </c>
      <c r="S77" s="91" t="s">
        <v>179</v>
      </c>
      <c r="T77" s="84" t="s">
        <v>27</v>
      </c>
      <c r="U77" s="92" t="str">
        <f>HYPERLINK("#'Funding'!A"&amp;MATCH("20/1097",Funding!A:A,FALSE),"20/1097")</f>
        <v>20/1097</v>
      </c>
      <c r="V77" s="84" t="s">
        <v>308</v>
      </c>
      <c r="W77" s="84"/>
      <c r="X77" s="88"/>
      <c r="Y77" s="88"/>
      <c r="Z77" s="89"/>
      <c r="AA77" s="90"/>
    </row>
    <row r="78" spans="1:27" ht="46.5" x14ac:dyDescent="0.35">
      <c r="A78" s="82" t="s">
        <v>267</v>
      </c>
      <c r="B78" s="83">
        <v>43943</v>
      </c>
      <c r="C78" s="83"/>
      <c r="D78" s="84"/>
      <c r="E78" s="84" t="s">
        <v>189</v>
      </c>
      <c r="F78" s="84"/>
      <c r="G78" s="84" t="s">
        <v>1532</v>
      </c>
      <c r="H78" s="84" t="s">
        <v>100</v>
      </c>
      <c r="I78" s="84" t="s">
        <v>100</v>
      </c>
      <c r="J78" s="84"/>
      <c r="K78" s="84" t="s">
        <v>646</v>
      </c>
      <c r="L78" s="84" t="s">
        <v>780</v>
      </c>
      <c r="M78" s="84" t="s">
        <v>779</v>
      </c>
      <c r="N78" s="84"/>
      <c r="O78" s="84"/>
      <c r="P78" s="84" t="s">
        <v>180</v>
      </c>
      <c r="Q78" s="85"/>
      <c r="R78" s="86" t="s">
        <v>181</v>
      </c>
      <c r="S78" s="91"/>
      <c r="T78" s="84"/>
      <c r="U78" s="84"/>
      <c r="V78" s="84"/>
      <c r="W78" s="84"/>
      <c r="X78" s="88"/>
      <c r="Y78" s="88"/>
      <c r="Z78" s="89"/>
      <c r="AA78" s="90"/>
    </row>
    <row r="79" spans="1:27" s="11" customFormat="1" ht="77.5" x14ac:dyDescent="0.35">
      <c r="A79" s="82" t="s">
        <v>268</v>
      </c>
      <c r="B79" s="83">
        <v>43943</v>
      </c>
      <c r="C79" s="83">
        <v>44447</v>
      </c>
      <c r="D79" s="84" t="s">
        <v>1506</v>
      </c>
      <c r="E79" s="84" t="s">
        <v>189</v>
      </c>
      <c r="F79" s="84"/>
      <c r="G79" s="84" t="s">
        <v>1532</v>
      </c>
      <c r="H79" s="84" t="s">
        <v>100</v>
      </c>
      <c r="I79" s="84" t="s">
        <v>100</v>
      </c>
      <c r="J79" s="84" t="s">
        <v>1507</v>
      </c>
      <c r="K79" s="84" t="s">
        <v>730</v>
      </c>
      <c r="L79" s="84" t="s">
        <v>782</v>
      </c>
      <c r="M79" s="84" t="s">
        <v>781</v>
      </c>
      <c r="N79" s="84" t="s">
        <v>1508</v>
      </c>
      <c r="O79" s="84"/>
      <c r="P79" s="84" t="s">
        <v>182</v>
      </c>
      <c r="Q79" s="85" t="s">
        <v>1509</v>
      </c>
      <c r="R79" s="86" t="s">
        <v>183</v>
      </c>
      <c r="S79" s="91">
        <v>0</v>
      </c>
      <c r="T79" s="84"/>
      <c r="U79" s="84"/>
      <c r="V79" s="84" t="s">
        <v>500</v>
      </c>
      <c r="W79" s="84" t="s">
        <v>1510</v>
      </c>
      <c r="X79" s="88" t="s">
        <v>545</v>
      </c>
      <c r="Y79" s="88" t="s">
        <v>1694</v>
      </c>
      <c r="Z79" s="89" t="s">
        <v>1693</v>
      </c>
      <c r="AA79" s="90"/>
    </row>
    <row r="80" spans="1:27" ht="93" x14ac:dyDescent="0.35">
      <c r="A80" s="82" t="s">
        <v>310</v>
      </c>
      <c r="B80" s="83">
        <v>43955</v>
      </c>
      <c r="C80" s="83"/>
      <c r="D80" s="99"/>
      <c r="E80" s="84" t="s">
        <v>185</v>
      </c>
      <c r="F80" s="84"/>
      <c r="G80" s="84" t="s">
        <v>1532</v>
      </c>
      <c r="H80" s="100" t="s">
        <v>100</v>
      </c>
      <c r="I80" s="100" t="s">
        <v>100</v>
      </c>
      <c r="J80" s="84" t="s">
        <v>521</v>
      </c>
      <c r="K80" s="84" t="s">
        <v>646</v>
      </c>
      <c r="L80" s="84" t="s">
        <v>784</v>
      </c>
      <c r="M80" s="99" t="s">
        <v>783</v>
      </c>
      <c r="N80" s="84" t="s">
        <v>522</v>
      </c>
      <c r="O80" s="84"/>
      <c r="P80" s="84" t="s">
        <v>311</v>
      </c>
      <c r="Q80" s="85"/>
      <c r="R80" s="88" t="s">
        <v>523</v>
      </c>
      <c r="S80" s="91"/>
      <c r="T80" s="84"/>
      <c r="U80" s="84"/>
      <c r="V80" s="84" t="s">
        <v>524</v>
      </c>
      <c r="W80" s="84"/>
      <c r="X80" s="88" t="s">
        <v>528</v>
      </c>
      <c r="Y80" s="88"/>
      <c r="Z80" s="89"/>
      <c r="AA80" s="90"/>
    </row>
    <row r="81" spans="1:27" s="11" customFormat="1" ht="77.5" x14ac:dyDescent="0.35">
      <c r="A81" s="82" t="s">
        <v>312</v>
      </c>
      <c r="B81" s="83">
        <v>43955</v>
      </c>
      <c r="C81" s="83">
        <v>44448</v>
      </c>
      <c r="D81" s="101" t="s">
        <v>1506</v>
      </c>
      <c r="E81" s="84" t="s">
        <v>185</v>
      </c>
      <c r="F81" s="84" t="s">
        <v>1094</v>
      </c>
      <c r="G81" s="84" t="s">
        <v>1532</v>
      </c>
      <c r="H81" s="100" t="s">
        <v>100</v>
      </c>
      <c r="I81" s="100" t="s">
        <v>100</v>
      </c>
      <c r="J81" s="84" t="s">
        <v>1583</v>
      </c>
      <c r="K81" s="84" t="s">
        <v>614</v>
      </c>
      <c r="L81" s="84" t="s">
        <v>786</v>
      </c>
      <c r="M81" s="101" t="s">
        <v>785</v>
      </c>
      <c r="N81" s="84"/>
      <c r="O81" s="84"/>
      <c r="P81" s="95" t="s">
        <v>915</v>
      </c>
      <c r="Q81" s="84" t="s">
        <v>916</v>
      </c>
      <c r="R81" s="88" t="s">
        <v>917</v>
      </c>
      <c r="S81" s="91"/>
      <c r="T81" s="84"/>
      <c r="U81" s="84"/>
      <c r="V81" s="84" t="s">
        <v>500</v>
      </c>
      <c r="W81" s="88" t="s">
        <v>1584</v>
      </c>
      <c r="X81" s="53"/>
      <c r="Y81" s="88" t="s">
        <v>1682</v>
      </c>
      <c r="Z81" s="89" t="s">
        <v>1679</v>
      </c>
      <c r="AA81" s="90"/>
    </row>
    <row r="82" spans="1:27" ht="46.5" x14ac:dyDescent="0.35">
      <c r="A82" s="82" t="s">
        <v>313</v>
      </c>
      <c r="B82" s="83">
        <v>43955</v>
      </c>
      <c r="C82" s="83"/>
      <c r="D82" s="102"/>
      <c r="E82" s="84" t="s">
        <v>318</v>
      </c>
      <c r="F82" s="84"/>
      <c r="G82" s="84" t="s">
        <v>1532</v>
      </c>
      <c r="H82" s="102" t="s">
        <v>100</v>
      </c>
      <c r="I82" s="102" t="s">
        <v>100</v>
      </c>
      <c r="J82" s="84"/>
      <c r="K82" s="84" t="s">
        <v>788</v>
      </c>
      <c r="L82" s="84" t="s">
        <v>789</v>
      </c>
      <c r="M82" s="102" t="s">
        <v>787</v>
      </c>
      <c r="N82" s="84"/>
      <c r="O82" s="84"/>
      <c r="P82" s="102" t="s">
        <v>314</v>
      </c>
      <c r="Q82" s="102" t="s">
        <v>315</v>
      </c>
      <c r="R82" s="86" t="s">
        <v>316</v>
      </c>
      <c r="S82" s="103" t="s">
        <v>317</v>
      </c>
      <c r="T82" s="84"/>
      <c r="U82" s="84"/>
      <c r="V82" s="84"/>
      <c r="W82" s="84"/>
      <c r="X82" s="88"/>
      <c r="Y82" s="88"/>
      <c r="Z82" s="89"/>
      <c r="AA82" s="90"/>
    </row>
    <row r="83" spans="1:27" ht="62" x14ac:dyDescent="0.35">
      <c r="A83" s="82" t="s">
        <v>319</v>
      </c>
      <c r="B83" s="83">
        <v>43955</v>
      </c>
      <c r="C83" s="83"/>
      <c r="D83" s="100"/>
      <c r="E83" s="84" t="s">
        <v>1268</v>
      </c>
      <c r="F83" s="84"/>
      <c r="G83" s="84" t="s">
        <v>1532</v>
      </c>
      <c r="H83" s="100" t="s">
        <v>100</v>
      </c>
      <c r="I83" s="84" t="s">
        <v>320</v>
      </c>
      <c r="J83" s="84"/>
      <c r="K83" s="84"/>
      <c r="L83" s="84" t="s">
        <v>791</v>
      </c>
      <c r="M83" s="100" t="s">
        <v>790</v>
      </c>
      <c r="N83" s="84"/>
      <c r="O83" s="84"/>
      <c r="P83" s="95" t="s">
        <v>321</v>
      </c>
      <c r="Q83" s="85"/>
      <c r="R83" s="86" t="s">
        <v>322</v>
      </c>
      <c r="S83" s="91"/>
      <c r="T83" s="84"/>
      <c r="U83" s="84"/>
      <c r="V83" s="84"/>
      <c r="W83" s="84"/>
      <c r="X83" s="88"/>
      <c r="Y83" s="88"/>
      <c r="Z83" s="89"/>
      <c r="AA83" s="90"/>
    </row>
    <row r="84" spans="1:27" ht="46.5" x14ac:dyDescent="0.35">
      <c r="A84" s="82" t="s">
        <v>323</v>
      </c>
      <c r="B84" s="83">
        <v>43955</v>
      </c>
      <c r="C84" s="83"/>
      <c r="D84" s="84"/>
      <c r="E84" s="84" t="s">
        <v>188</v>
      </c>
      <c r="F84" s="84"/>
      <c r="G84" s="84" t="s">
        <v>1532</v>
      </c>
      <c r="H84" s="100" t="s">
        <v>100</v>
      </c>
      <c r="I84" s="84" t="s">
        <v>100</v>
      </c>
      <c r="J84" s="84"/>
      <c r="K84" s="84"/>
      <c r="L84" s="84" t="s">
        <v>793</v>
      </c>
      <c r="M84" s="84" t="s">
        <v>792</v>
      </c>
      <c r="N84" s="84"/>
      <c r="O84" s="84"/>
      <c r="P84" s="95" t="s">
        <v>324</v>
      </c>
      <c r="Q84" s="85"/>
      <c r="R84" s="86" t="s">
        <v>375</v>
      </c>
      <c r="S84" s="91"/>
      <c r="T84" s="84"/>
      <c r="U84" s="84"/>
      <c r="V84" s="84"/>
      <c r="W84" s="84"/>
      <c r="X84" s="88"/>
      <c r="Y84" s="88"/>
      <c r="Z84" s="89"/>
      <c r="AA84" s="90"/>
    </row>
    <row r="85" spans="1:27" ht="46.5" x14ac:dyDescent="0.35">
      <c r="A85" s="82" t="s">
        <v>325</v>
      </c>
      <c r="B85" s="83">
        <v>43955</v>
      </c>
      <c r="C85" s="83"/>
      <c r="D85" s="84"/>
      <c r="E85" s="84" t="s">
        <v>188</v>
      </c>
      <c r="F85" s="84"/>
      <c r="G85" s="84" t="s">
        <v>1532</v>
      </c>
      <c r="H85" s="100" t="s">
        <v>100</v>
      </c>
      <c r="I85" s="84" t="s">
        <v>100</v>
      </c>
      <c r="J85" s="84"/>
      <c r="K85" s="84"/>
      <c r="L85" s="84" t="s">
        <v>795</v>
      </c>
      <c r="M85" s="84" t="s">
        <v>794</v>
      </c>
      <c r="N85" s="84"/>
      <c r="O85" s="84"/>
      <c r="P85" s="95" t="s">
        <v>326</v>
      </c>
      <c r="Q85" s="85"/>
      <c r="R85" s="86" t="s">
        <v>327</v>
      </c>
      <c r="S85" s="91"/>
      <c r="T85" s="84"/>
      <c r="U85" s="84"/>
      <c r="V85" s="84"/>
      <c r="W85" s="84"/>
      <c r="X85" s="88"/>
      <c r="Y85" s="88"/>
      <c r="Z85" s="89"/>
      <c r="AA85" s="90"/>
    </row>
    <row r="86" spans="1:27" ht="201.5" x14ac:dyDescent="0.35">
      <c r="A86" s="82" t="s">
        <v>328</v>
      </c>
      <c r="B86" s="83">
        <v>43955</v>
      </c>
      <c r="C86" s="83">
        <v>44447</v>
      </c>
      <c r="D86" s="84" t="s">
        <v>1506</v>
      </c>
      <c r="E86" s="84" t="s">
        <v>188</v>
      </c>
      <c r="F86" s="84"/>
      <c r="G86" s="84" t="s">
        <v>1532</v>
      </c>
      <c r="H86" s="100" t="s">
        <v>100</v>
      </c>
      <c r="I86" s="84" t="s">
        <v>100</v>
      </c>
      <c r="J86" s="84"/>
      <c r="K86" s="84"/>
      <c r="L86" s="84" t="s">
        <v>797</v>
      </c>
      <c r="M86" s="84" t="s">
        <v>796</v>
      </c>
      <c r="N86" s="84" t="s">
        <v>1511</v>
      </c>
      <c r="O86" s="84"/>
      <c r="P86" s="95" t="s">
        <v>329</v>
      </c>
      <c r="Q86" s="85"/>
      <c r="R86" s="86" t="s">
        <v>1512</v>
      </c>
      <c r="S86" s="91"/>
      <c r="T86" s="84"/>
      <c r="U86" s="84"/>
      <c r="V86" s="84" t="s">
        <v>500</v>
      </c>
      <c r="W86" s="84" t="s">
        <v>1514</v>
      </c>
      <c r="X86" s="88" t="s">
        <v>1513</v>
      </c>
      <c r="Y86" s="89" t="s">
        <v>1775</v>
      </c>
      <c r="Z86" s="89" t="s">
        <v>1776</v>
      </c>
      <c r="AA86" s="90"/>
    </row>
    <row r="87" spans="1:27" ht="124" x14ac:dyDescent="0.35">
      <c r="A87" s="82" t="s">
        <v>330</v>
      </c>
      <c r="B87" s="83">
        <v>43955</v>
      </c>
      <c r="C87" s="83"/>
      <c r="D87" s="84"/>
      <c r="E87" s="84" t="s">
        <v>188</v>
      </c>
      <c r="F87" s="84"/>
      <c r="G87" s="84" t="s">
        <v>1532</v>
      </c>
      <c r="H87" s="100" t="s">
        <v>100</v>
      </c>
      <c r="I87" s="84" t="s">
        <v>100</v>
      </c>
      <c r="J87" s="84"/>
      <c r="K87" s="84"/>
      <c r="L87" s="84" t="s">
        <v>797</v>
      </c>
      <c r="M87" s="84" t="s">
        <v>796</v>
      </c>
      <c r="N87" s="84"/>
      <c r="O87" s="84"/>
      <c r="P87" s="95" t="s">
        <v>329</v>
      </c>
      <c r="Q87" s="85"/>
      <c r="R87" s="86" t="s">
        <v>962</v>
      </c>
      <c r="S87" s="91"/>
      <c r="T87" s="84"/>
      <c r="U87" s="84"/>
      <c r="V87" s="84"/>
      <c r="W87" s="84"/>
      <c r="X87" s="88"/>
      <c r="Y87" s="88"/>
      <c r="Z87" s="89"/>
      <c r="AA87" s="90"/>
    </row>
    <row r="88" spans="1:27" ht="46.5" x14ac:dyDescent="0.35">
      <c r="A88" s="82" t="s">
        <v>331</v>
      </c>
      <c r="B88" s="83">
        <v>43955</v>
      </c>
      <c r="C88" s="83"/>
      <c r="D88" s="84"/>
      <c r="E88" s="84" t="s">
        <v>188</v>
      </c>
      <c r="F88" s="84"/>
      <c r="G88" s="84" t="s">
        <v>1532</v>
      </c>
      <c r="H88" s="100" t="s">
        <v>100</v>
      </c>
      <c r="I88" s="84" t="s">
        <v>100</v>
      </c>
      <c r="J88" s="84"/>
      <c r="K88" s="84"/>
      <c r="L88" s="84" t="s">
        <v>797</v>
      </c>
      <c r="M88" s="84" t="s">
        <v>796</v>
      </c>
      <c r="N88" s="84"/>
      <c r="O88" s="84"/>
      <c r="P88" s="95" t="s">
        <v>329</v>
      </c>
      <c r="Q88" s="85"/>
      <c r="R88" s="86" t="s">
        <v>332</v>
      </c>
      <c r="S88" s="91"/>
      <c r="T88" s="84"/>
      <c r="U88" s="84"/>
      <c r="V88" s="84"/>
      <c r="W88" s="84"/>
      <c r="X88" s="88"/>
      <c r="Y88" s="88"/>
      <c r="Z88" s="89"/>
      <c r="AA88" s="90"/>
    </row>
    <row r="89" spans="1:27" ht="15.75" customHeight="1" x14ac:dyDescent="0.35">
      <c r="A89" s="82" t="s">
        <v>1717</v>
      </c>
      <c r="B89" s="104" t="s">
        <v>1718</v>
      </c>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5"/>
    </row>
    <row r="90" spans="1:27" ht="62" x14ac:dyDescent="0.35">
      <c r="A90" s="82" t="s">
        <v>333</v>
      </c>
      <c r="B90" s="83">
        <v>43955</v>
      </c>
      <c r="C90" s="83"/>
      <c r="D90" s="93"/>
      <c r="E90" s="84" t="s">
        <v>188</v>
      </c>
      <c r="F90" s="84"/>
      <c r="G90" s="84" t="s">
        <v>1532</v>
      </c>
      <c r="H90" s="100" t="s">
        <v>100</v>
      </c>
      <c r="I90" s="84" t="s">
        <v>100</v>
      </c>
      <c r="J90" s="84"/>
      <c r="K90" s="84"/>
      <c r="L90" s="84" t="s">
        <v>799</v>
      </c>
      <c r="M90" s="93" t="s">
        <v>798</v>
      </c>
      <c r="N90" s="84"/>
      <c r="O90" s="84"/>
      <c r="P90" s="95" t="s">
        <v>334</v>
      </c>
      <c r="Q90" s="85"/>
      <c r="R90" s="86" t="s">
        <v>335</v>
      </c>
      <c r="S90" s="91"/>
      <c r="T90" s="84"/>
      <c r="U90" s="84"/>
      <c r="V90" s="84"/>
      <c r="W90" s="84"/>
      <c r="X90" s="88"/>
      <c r="Y90" s="88"/>
      <c r="Z90" s="89"/>
      <c r="AA90" s="90"/>
    </row>
    <row r="91" spans="1:27" ht="46.5" x14ac:dyDescent="0.35">
      <c r="A91" s="82" t="s">
        <v>336</v>
      </c>
      <c r="B91" s="83">
        <v>43955</v>
      </c>
      <c r="C91" s="83"/>
      <c r="D91" s="84"/>
      <c r="E91" s="84" t="s">
        <v>188</v>
      </c>
      <c r="F91" s="84"/>
      <c r="G91" s="84" t="s">
        <v>1532</v>
      </c>
      <c r="H91" s="100" t="s">
        <v>100</v>
      </c>
      <c r="I91" s="84" t="s">
        <v>100</v>
      </c>
      <c r="J91" s="84"/>
      <c r="K91" s="84"/>
      <c r="L91" s="84" t="s">
        <v>801</v>
      </c>
      <c r="M91" s="84" t="s">
        <v>800</v>
      </c>
      <c r="N91" s="84"/>
      <c r="O91" s="84"/>
      <c r="P91" s="95" t="s">
        <v>337</v>
      </c>
      <c r="Q91" s="85"/>
      <c r="R91" s="86" t="s">
        <v>338</v>
      </c>
      <c r="S91" s="91"/>
      <c r="T91" s="84"/>
      <c r="U91" s="84"/>
      <c r="V91" s="84"/>
      <c r="W91" s="84"/>
      <c r="X91" s="88"/>
      <c r="Y91" s="88"/>
      <c r="Z91" s="89"/>
      <c r="AA91" s="90"/>
    </row>
    <row r="92" spans="1:27" ht="46.5" x14ac:dyDescent="0.35">
      <c r="A92" s="82" t="s">
        <v>339</v>
      </c>
      <c r="B92" s="83">
        <v>43955</v>
      </c>
      <c r="C92" s="83"/>
      <c r="D92" s="84"/>
      <c r="E92" s="84" t="s">
        <v>188</v>
      </c>
      <c r="F92" s="84"/>
      <c r="G92" s="84" t="s">
        <v>1532</v>
      </c>
      <c r="H92" s="100" t="s">
        <v>100</v>
      </c>
      <c r="I92" s="84" t="s">
        <v>100</v>
      </c>
      <c r="J92" s="84"/>
      <c r="K92" s="84"/>
      <c r="L92" s="84" t="s">
        <v>801</v>
      </c>
      <c r="M92" s="84" t="s">
        <v>800</v>
      </c>
      <c r="N92" s="84"/>
      <c r="O92" s="84"/>
      <c r="P92" s="95" t="s">
        <v>337</v>
      </c>
      <c r="Q92" s="85"/>
      <c r="R92" s="86" t="s">
        <v>340</v>
      </c>
      <c r="S92" s="91"/>
      <c r="T92" s="84"/>
      <c r="U92" s="84"/>
      <c r="V92" s="84"/>
      <c r="W92" s="84"/>
      <c r="X92" s="88"/>
      <c r="Y92" s="88"/>
      <c r="Z92" s="89"/>
      <c r="AA92" s="90"/>
    </row>
    <row r="93" spans="1:27" ht="62" x14ac:dyDescent="0.35">
      <c r="A93" s="82" t="s">
        <v>341</v>
      </c>
      <c r="B93" s="83">
        <v>43955</v>
      </c>
      <c r="C93" s="83"/>
      <c r="D93" s="102"/>
      <c r="E93" s="84" t="s">
        <v>188</v>
      </c>
      <c r="F93" s="84"/>
      <c r="G93" s="84" t="s">
        <v>1532</v>
      </c>
      <c r="H93" s="100" t="s">
        <v>100</v>
      </c>
      <c r="I93" s="102" t="s">
        <v>100</v>
      </c>
      <c r="J93" s="84" t="s">
        <v>504</v>
      </c>
      <c r="K93" s="84" t="s">
        <v>646</v>
      </c>
      <c r="L93" s="84" t="s">
        <v>803</v>
      </c>
      <c r="M93" s="102" t="s">
        <v>802</v>
      </c>
      <c r="N93" s="84" t="s">
        <v>534</v>
      </c>
      <c r="O93" s="84"/>
      <c r="P93" s="95" t="s">
        <v>342</v>
      </c>
      <c r="Q93" s="85" t="s">
        <v>535</v>
      </c>
      <c r="R93" s="88" t="s">
        <v>505</v>
      </c>
      <c r="S93" s="91"/>
      <c r="T93" s="84"/>
      <c r="U93" s="84"/>
      <c r="V93" s="84" t="s">
        <v>308</v>
      </c>
      <c r="W93" s="84" t="s">
        <v>506</v>
      </c>
      <c r="X93" s="88"/>
      <c r="Y93" s="88"/>
      <c r="Z93" s="89"/>
      <c r="AA93" s="90"/>
    </row>
    <row r="94" spans="1:27" ht="46.5" x14ac:dyDescent="0.35">
      <c r="A94" s="82" t="s">
        <v>343</v>
      </c>
      <c r="B94" s="83">
        <v>43955</v>
      </c>
      <c r="C94" s="83"/>
      <c r="D94" s="102"/>
      <c r="E94" s="84" t="s">
        <v>188</v>
      </c>
      <c r="F94" s="84"/>
      <c r="G94" s="84" t="s">
        <v>1532</v>
      </c>
      <c r="H94" s="100" t="s">
        <v>100</v>
      </c>
      <c r="I94" s="102" t="s">
        <v>100</v>
      </c>
      <c r="J94" s="84"/>
      <c r="K94" s="84" t="s">
        <v>646</v>
      </c>
      <c r="L94" s="84" t="s">
        <v>805</v>
      </c>
      <c r="M94" s="102" t="s">
        <v>804</v>
      </c>
      <c r="N94" s="84"/>
      <c r="O94" s="84"/>
      <c r="P94" s="95" t="s">
        <v>344</v>
      </c>
      <c r="Q94" s="85"/>
      <c r="R94" s="86" t="s">
        <v>345</v>
      </c>
      <c r="S94" s="91"/>
      <c r="T94" s="84"/>
      <c r="U94" s="84"/>
      <c r="V94" s="84"/>
      <c r="W94" s="84"/>
      <c r="X94" s="88"/>
      <c r="Y94" s="88"/>
      <c r="Z94" s="89"/>
      <c r="AA94" s="90"/>
    </row>
    <row r="95" spans="1:27" ht="62" x14ac:dyDescent="0.35">
      <c r="A95" s="82" t="s">
        <v>346</v>
      </c>
      <c r="B95" s="83">
        <v>43955</v>
      </c>
      <c r="C95" s="83"/>
      <c r="D95" s="102"/>
      <c r="E95" s="84" t="s">
        <v>188</v>
      </c>
      <c r="F95" s="84"/>
      <c r="G95" s="84" t="s">
        <v>1532</v>
      </c>
      <c r="H95" s="100" t="s">
        <v>100</v>
      </c>
      <c r="I95" s="102" t="s">
        <v>100</v>
      </c>
      <c r="J95" s="84"/>
      <c r="K95" s="84" t="s">
        <v>646</v>
      </c>
      <c r="L95" s="84" t="s">
        <v>807</v>
      </c>
      <c r="M95" s="102" t="s">
        <v>806</v>
      </c>
      <c r="N95" s="84"/>
      <c r="O95" s="84"/>
      <c r="P95" s="95" t="s">
        <v>347</v>
      </c>
      <c r="Q95" s="85"/>
      <c r="R95" s="86" t="s">
        <v>376</v>
      </c>
      <c r="S95" s="91"/>
      <c r="T95" s="84"/>
      <c r="U95" s="84"/>
      <c r="V95" s="84"/>
      <c r="W95" s="84"/>
      <c r="X95" s="88"/>
      <c r="Y95" s="88"/>
      <c r="Z95" s="89"/>
      <c r="AA95" s="90"/>
    </row>
    <row r="96" spans="1:27" ht="62" x14ac:dyDescent="0.35">
      <c r="A96" s="82" t="s">
        <v>348</v>
      </c>
      <c r="B96" s="83">
        <v>43955</v>
      </c>
      <c r="C96" s="83"/>
      <c r="D96" s="102"/>
      <c r="E96" s="84" t="s">
        <v>188</v>
      </c>
      <c r="F96" s="84"/>
      <c r="G96" s="84" t="s">
        <v>1532</v>
      </c>
      <c r="H96" s="100" t="s">
        <v>100</v>
      </c>
      <c r="I96" s="84" t="s">
        <v>507</v>
      </c>
      <c r="J96" s="84" t="s">
        <v>508</v>
      </c>
      <c r="K96" s="84" t="s">
        <v>656</v>
      </c>
      <c r="L96" s="84" t="s">
        <v>731</v>
      </c>
      <c r="M96" s="102" t="s">
        <v>808</v>
      </c>
      <c r="N96" s="84" t="s">
        <v>509</v>
      </c>
      <c r="O96" s="84"/>
      <c r="P96" s="95" t="s">
        <v>349</v>
      </c>
      <c r="Q96" s="85"/>
      <c r="R96" s="86" t="s">
        <v>350</v>
      </c>
      <c r="S96" s="91"/>
      <c r="T96" s="84"/>
      <c r="U96" s="84"/>
      <c r="V96" s="84"/>
      <c r="W96" s="84"/>
      <c r="X96" s="88"/>
      <c r="Y96" s="88"/>
      <c r="Z96" s="89"/>
      <c r="AA96" s="90"/>
    </row>
    <row r="97" spans="1:27" ht="155" x14ac:dyDescent="0.35">
      <c r="A97" s="82" t="s">
        <v>351</v>
      </c>
      <c r="B97" s="83">
        <v>43955</v>
      </c>
      <c r="C97" s="83"/>
      <c r="D97" s="100"/>
      <c r="E97" s="84" t="s">
        <v>188</v>
      </c>
      <c r="F97" s="84"/>
      <c r="G97" s="84" t="s">
        <v>1532</v>
      </c>
      <c r="H97" s="100" t="s">
        <v>100</v>
      </c>
      <c r="I97" s="100" t="s">
        <v>100</v>
      </c>
      <c r="J97" s="84"/>
      <c r="K97" s="84" t="s">
        <v>788</v>
      </c>
      <c r="L97" s="84" t="s">
        <v>810</v>
      </c>
      <c r="M97" s="100" t="s">
        <v>809</v>
      </c>
      <c r="N97" s="84" t="s">
        <v>512</v>
      </c>
      <c r="O97" s="84"/>
      <c r="P97" s="106" t="s">
        <v>352</v>
      </c>
      <c r="Q97" s="85" t="s">
        <v>499</v>
      </c>
      <c r="R97" s="88" t="s">
        <v>513</v>
      </c>
      <c r="S97" s="91"/>
      <c r="T97" s="84"/>
      <c r="U97" s="84"/>
      <c r="V97" s="84" t="s">
        <v>500</v>
      </c>
      <c r="W97" s="84" t="s">
        <v>514</v>
      </c>
      <c r="X97" s="88" t="s">
        <v>515</v>
      </c>
      <c r="Y97" s="88"/>
      <c r="Z97" s="107" t="s">
        <v>1687</v>
      </c>
      <c r="AA97" s="90"/>
    </row>
    <row r="98" spans="1:27" s="11" customFormat="1" ht="77.5" x14ac:dyDescent="0.35">
      <c r="A98" s="82" t="s">
        <v>353</v>
      </c>
      <c r="B98" s="83">
        <v>43955</v>
      </c>
      <c r="C98" s="83">
        <v>43970</v>
      </c>
      <c r="D98" s="99"/>
      <c r="E98" s="84" t="s">
        <v>188</v>
      </c>
      <c r="F98" s="84" t="s">
        <v>1095</v>
      </c>
      <c r="G98" s="84" t="s">
        <v>1532</v>
      </c>
      <c r="H98" s="100" t="s">
        <v>100</v>
      </c>
      <c r="I98" s="102" t="s">
        <v>100</v>
      </c>
      <c r="J98" s="84"/>
      <c r="K98" s="84" t="s">
        <v>614</v>
      </c>
      <c r="L98" s="84" t="s">
        <v>812</v>
      </c>
      <c r="M98" s="99" t="s">
        <v>811</v>
      </c>
      <c r="N98" s="84"/>
      <c r="O98" s="84"/>
      <c r="P98" s="106" t="s">
        <v>354</v>
      </c>
      <c r="Q98" s="85" t="s">
        <v>918</v>
      </c>
      <c r="R98" s="98" t="s">
        <v>919</v>
      </c>
      <c r="S98" s="91"/>
      <c r="T98" s="84"/>
      <c r="U98" s="84"/>
      <c r="V98" s="84" t="s">
        <v>500</v>
      </c>
      <c r="W98" s="84" t="s">
        <v>920</v>
      </c>
      <c r="X98" s="88"/>
      <c r="Y98" s="88"/>
      <c r="Z98" s="89"/>
      <c r="AA98" s="90"/>
    </row>
    <row r="99" spans="1:27" ht="46.5" x14ac:dyDescent="0.35">
      <c r="A99" s="82" t="s">
        <v>355</v>
      </c>
      <c r="B99" s="83">
        <v>43955</v>
      </c>
      <c r="C99" s="83"/>
      <c r="D99" s="99"/>
      <c r="E99" s="84" t="s">
        <v>357</v>
      </c>
      <c r="F99" s="84"/>
      <c r="G99" s="84" t="s">
        <v>1532</v>
      </c>
      <c r="H99" s="100" t="s">
        <v>100</v>
      </c>
      <c r="I99" s="100" t="s">
        <v>100</v>
      </c>
      <c r="J99" s="84"/>
      <c r="K99" s="84"/>
      <c r="L99" s="84" t="s">
        <v>814</v>
      </c>
      <c r="M99" s="99" t="s">
        <v>813</v>
      </c>
      <c r="N99" s="84"/>
      <c r="O99" s="84"/>
      <c r="P99" s="95" t="s">
        <v>356</v>
      </c>
      <c r="Q99" s="85"/>
      <c r="R99" s="86" t="s">
        <v>963</v>
      </c>
      <c r="S99" s="91"/>
      <c r="T99" s="84"/>
      <c r="U99" s="84"/>
      <c r="V99" s="84"/>
      <c r="W99" s="84"/>
      <c r="X99" s="88"/>
      <c r="Y99" s="88"/>
      <c r="Z99" s="89"/>
      <c r="AA99" s="90"/>
    </row>
    <row r="100" spans="1:27" ht="46.5" x14ac:dyDescent="0.35">
      <c r="A100" s="82" t="s">
        <v>358</v>
      </c>
      <c r="B100" s="83">
        <v>43955</v>
      </c>
      <c r="C100" s="83"/>
      <c r="D100" s="99"/>
      <c r="E100" s="84" t="s">
        <v>357</v>
      </c>
      <c r="F100" s="84"/>
      <c r="G100" s="84" t="s">
        <v>1532</v>
      </c>
      <c r="H100" s="100" t="s">
        <v>100</v>
      </c>
      <c r="I100" s="100" t="s">
        <v>100</v>
      </c>
      <c r="J100" s="84"/>
      <c r="K100" s="84"/>
      <c r="L100" s="84" t="s">
        <v>816</v>
      </c>
      <c r="M100" s="99" t="s">
        <v>815</v>
      </c>
      <c r="N100" s="84"/>
      <c r="O100" s="84"/>
      <c r="P100" s="95" t="s">
        <v>359</v>
      </c>
      <c r="Q100" s="85"/>
      <c r="R100" s="86" t="s">
        <v>360</v>
      </c>
      <c r="S100" s="91"/>
      <c r="T100" s="84"/>
      <c r="U100" s="84"/>
      <c r="V100" s="84"/>
      <c r="W100" s="84"/>
      <c r="X100" s="88"/>
      <c r="Y100" s="88"/>
      <c r="Z100" s="89"/>
      <c r="AA100" s="90"/>
    </row>
    <row r="101" spans="1:27" ht="46.5" x14ac:dyDescent="0.35">
      <c r="A101" s="82" t="s">
        <v>361</v>
      </c>
      <c r="B101" s="83">
        <v>43955</v>
      </c>
      <c r="C101" s="83"/>
      <c r="D101" s="102"/>
      <c r="E101" s="84" t="s">
        <v>189</v>
      </c>
      <c r="F101" s="84"/>
      <c r="G101" s="84" t="s">
        <v>1532</v>
      </c>
      <c r="H101" s="84" t="s">
        <v>100</v>
      </c>
      <c r="I101" s="102" t="s">
        <v>320</v>
      </c>
      <c r="J101" s="84"/>
      <c r="K101" s="84" t="s">
        <v>646</v>
      </c>
      <c r="L101" s="84" t="s">
        <v>818</v>
      </c>
      <c r="M101" s="102" t="s">
        <v>817</v>
      </c>
      <c r="N101" s="84"/>
      <c r="O101" s="84"/>
      <c r="P101" s="95" t="s">
        <v>362</v>
      </c>
      <c r="Q101" s="85"/>
      <c r="R101" s="86" t="s">
        <v>477</v>
      </c>
      <c r="S101" s="91" t="s">
        <v>317</v>
      </c>
      <c r="T101" s="84"/>
      <c r="U101" s="84"/>
      <c r="V101" s="84"/>
      <c r="W101" s="84"/>
      <c r="X101" s="88"/>
      <c r="Y101" s="88"/>
      <c r="Z101" s="89"/>
      <c r="AA101" s="90"/>
    </row>
    <row r="102" spans="1:27" ht="46.5" x14ac:dyDescent="0.35">
      <c r="A102" s="82" t="s">
        <v>363</v>
      </c>
      <c r="B102" s="83">
        <v>43955</v>
      </c>
      <c r="C102" s="83"/>
      <c r="D102" s="102"/>
      <c r="E102" s="84" t="s">
        <v>189</v>
      </c>
      <c r="F102" s="84"/>
      <c r="G102" s="84" t="s">
        <v>1532</v>
      </c>
      <c r="H102" s="84" t="s">
        <v>100</v>
      </c>
      <c r="I102" s="102" t="s">
        <v>320</v>
      </c>
      <c r="J102" s="84"/>
      <c r="K102" s="84"/>
      <c r="L102" s="84" t="s">
        <v>740</v>
      </c>
      <c r="M102" s="102" t="s">
        <v>819</v>
      </c>
      <c r="N102" s="84"/>
      <c r="O102" s="84"/>
      <c r="P102" s="95" t="s">
        <v>364</v>
      </c>
      <c r="Q102" s="102" t="s">
        <v>385</v>
      </c>
      <c r="R102" s="86" t="s">
        <v>478</v>
      </c>
      <c r="S102" s="91" t="s">
        <v>483</v>
      </c>
      <c r="T102" s="84"/>
      <c r="U102" s="84"/>
      <c r="V102" s="84"/>
      <c r="W102" s="84"/>
      <c r="X102" s="88"/>
      <c r="Y102" s="88"/>
      <c r="Z102" s="89"/>
      <c r="AA102" s="90"/>
    </row>
    <row r="103" spans="1:27" ht="46.5" x14ac:dyDescent="0.35">
      <c r="A103" s="82" t="s">
        <v>365</v>
      </c>
      <c r="B103" s="83">
        <v>43955</v>
      </c>
      <c r="C103" s="83"/>
      <c r="D103" s="101"/>
      <c r="E103" s="84" t="s">
        <v>189</v>
      </c>
      <c r="F103" s="84"/>
      <c r="G103" s="84" t="s">
        <v>1532</v>
      </c>
      <c r="H103" s="84" t="s">
        <v>100</v>
      </c>
      <c r="I103" s="102" t="s">
        <v>320</v>
      </c>
      <c r="J103" s="84"/>
      <c r="K103" s="84"/>
      <c r="L103" s="84" t="s">
        <v>821</v>
      </c>
      <c r="M103" s="101" t="s">
        <v>820</v>
      </c>
      <c r="N103" s="84"/>
      <c r="O103" s="84"/>
      <c r="P103" s="95" t="s">
        <v>366</v>
      </c>
      <c r="Q103" s="85"/>
      <c r="R103" s="86" t="s">
        <v>479</v>
      </c>
      <c r="S103" s="91"/>
      <c r="T103" s="84"/>
      <c r="U103" s="84"/>
      <c r="V103" s="84"/>
      <c r="W103" s="84"/>
      <c r="X103" s="88"/>
      <c r="Y103" s="88"/>
      <c r="Z103" s="89"/>
      <c r="AA103" s="90"/>
    </row>
    <row r="104" spans="1:27" ht="46.5" x14ac:dyDescent="0.35">
      <c r="A104" s="82" t="s">
        <v>367</v>
      </c>
      <c r="B104" s="83">
        <v>43955</v>
      </c>
      <c r="C104" s="83"/>
      <c r="D104" s="101"/>
      <c r="E104" s="84" t="s">
        <v>189</v>
      </c>
      <c r="F104" s="84"/>
      <c r="G104" s="84" t="s">
        <v>1532</v>
      </c>
      <c r="H104" s="84" t="s">
        <v>100</v>
      </c>
      <c r="I104" s="102" t="s">
        <v>320</v>
      </c>
      <c r="J104" s="84"/>
      <c r="K104" s="84"/>
      <c r="L104" s="84" t="s">
        <v>823</v>
      </c>
      <c r="M104" s="101" t="s">
        <v>822</v>
      </c>
      <c r="N104" s="84"/>
      <c r="O104" s="84"/>
      <c r="P104" s="95" t="s">
        <v>368</v>
      </c>
      <c r="Q104" s="85"/>
      <c r="R104" s="86" t="s">
        <v>480</v>
      </c>
      <c r="S104" s="91"/>
      <c r="T104" s="84"/>
      <c r="U104" s="84"/>
      <c r="V104" s="84"/>
      <c r="W104" s="84"/>
      <c r="X104" s="88"/>
      <c r="Y104" s="88"/>
      <c r="Z104" s="89"/>
      <c r="AA104" s="90"/>
    </row>
    <row r="105" spans="1:27" ht="46.5" x14ac:dyDescent="0.35">
      <c r="A105" s="82" t="s">
        <v>369</v>
      </c>
      <c r="B105" s="83">
        <v>43955</v>
      </c>
      <c r="C105" s="83"/>
      <c r="D105" s="101"/>
      <c r="E105" s="84" t="s">
        <v>189</v>
      </c>
      <c r="F105" s="84"/>
      <c r="G105" s="84" t="s">
        <v>1532</v>
      </c>
      <c r="H105" s="84" t="s">
        <v>100</v>
      </c>
      <c r="I105" s="102" t="s">
        <v>320</v>
      </c>
      <c r="J105" s="84"/>
      <c r="K105" s="84"/>
      <c r="L105" s="84" t="s">
        <v>825</v>
      </c>
      <c r="M105" s="101" t="s">
        <v>824</v>
      </c>
      <c r="N105" s="84"/>
      <c r="O105" s="84"/>
      <c r="P105" s="95" t="s">
        <v>370</v>
      </c>
      <c r="Q105" s="85"/>
      <c r="R105" s="86" t="s">
        <v>481</v>
      </c>
      <c r="S105" s="91" t="s">
        <v>484</v>
      </c>
      <c r="T105" s="84"/>
      <c r="U105" s="84"/>
      <c r="V105" s="84"/>
      <c r="W105" s="84"/>
      <c r="X105" s="88"/>
      <c r="Y105" s="88"/>
      <c r="Z105" s="89"/>
      <c r="AA105" s="90"/>
    </row>
    <row r="106" spans="1:27" ht="46.5" x14ac:dyDescent="0.35">
      <c r="A106" s="82" t="s">
        <v>371</v>
      </c>
      <c r="B106" s="83">
        <v>43955</v>
      </c>
      <c r="C106" s="83"/>
      <c r="D106" s="101"/>
      <c r="E106" s="84" t="s">
        <v>189</v>
      </c>
      <c r="F106" s="84"/>
      <c r="G106" s="84" t="s">
        <v>1532</v>
      </c>
      <c r="H106" s="84" t="s">
        <v>100</v>
      </c>
      <c r="I106" s="102" t="s">
        <v>320</v>
      </c>
      <c r="J106" s="84"/>
      <c r="K106" s="84"/>
      <c r="L106" s="84" t="s">
        <v>740</v>
      </c>
      <c r="M106" s="101" t="s">
        <v>826</v>
      </c>
      <c r="N106" s="84"/>
      <c r="O106" s="84"/>
      <c r="P106" s="95" t="s">
        <v>372</v>
      </c>
      <c r="Q106" s="85"/>
      <c r="R106" s="86" t="s">
        <v>482</v>
      </c>
      <c r="S106" s="91" t="s">
        <v>484</v>
      </c>
      <c r="T106" s="84"/>
      <c r="U106" s="84"/>
      <c r="V106" s="84"/>
      <c r="W106" s="84"/>
      <c r="X106" s="88"/>
      <c r="Y106" s="88"/>
      <c r="Z106" s="89"/>
      <c r="AA106" s="90"/>
    </row>
    <row r="107" spans="1:27" s="11" customFormat="1" ht="46.5" x14ac:dyDescent="0.35">
      <c r="A107" s="82" t="s">
        <v>373</v>
      </c>
      <c r="B107" s="83">
        <v>43935</v>
      </c>
      <c r="C107" s="83">
        <v>43998</v>
      </c>
      <c r="D107" s="101"/>
      <c r="E107" s="84" t="s">
        <v>357</v>
      </c>
      <c r="F107" s="84"/>
      <c r="G107" s="84" t="s">
        <v>1532</v>
      </c>
      <c r="H107" s="84" t="s">
        <v>79</v>
      </c>
      <c r="I107" s="84" t="s">
        <v>100</v>
      </c>
      <c r="J107" s="84"/>
      <c r="K107" s="84"/>
      <c r="L107" s="84" t="s">
        <v>828</v>
      </c>
      <c r="M107" s="101" t="s">
        <v>827</v>
      </c>
      <c r="N107" s="84"/>
      <c r="O107" s="84"/>
      <c r="P107" s="108" t="s">
        <v>393</v>
      </c>
      <c r="Q107" s="85" t="s">
        <v>394</v>
      </c>
      <c r="R107" s="86" t="s">
        <v>398</v>
      </c>
      <c r="S107" s="87" t="s">
        <v>399</v>
      </c>
      <c r="T107" s="85" t="s">
        <v>400</v>
      </c>
      <c r="U107" s="85"/>
      <c r="V107" s="84"/>
      <c r="W107" s="84"/>
      <c r="X107" s="88"/>
      <c r="Y107" s="88"/>
      <c r="Z107" s="89"/>
      <c r="AA107" s="90"/>
    </row>
    <row r="108" spans="1:27" s="11" customFormat="1" ht="46.5" x14ac:dyDescent="0.35">
      <c r="A108" s="82" t="s">
        <v>390</v>
      </c>
      <c r="B108" s="83">
        <v>43935</v>
      </c>
      <c r="C108" s="83">
        <v>43998</v>
      </c>
      <c r="D108" s="101"/>
      <c r="E108" s="84" t="s">
        <v>357</v>
      </c>
      <c r="F108" s="84"/>
      <c r="G108" s="84" t="s">
        <v>1532</v>
      </c>
      <c r="H108" s="84" t="s">
        <v>79</v>
      </c>
      <c r="I108" s="84" t="s">
        <v>100</v>
      </c>
      <c r="J108" s="84"/>
      <c r="K108" s="84"/>
      <c r="L108" s="84" t="s">
        <v>830</v>
      </c>
      <c r="M108" s="101" t="s">
        <v>829</v>
      </c>
      <c r="N108" s="84"/>
      <c r="O108" s="84"/>
      <c r="P108" s="108" t="s">
        <v>78</v>
      </c>
      <c r="Q108" s="85" t="s">
        <v>395</v>
      </c>
      <c r="R108" s="86" t="s">
        <v>401</v>
      </c>
      <c r="S108" s="87" t="s">
        <v>402</v>
      </c>
      <c r="T108" s="85" t="s">
        <v>402</v>
      </c>
      <c r="U108" s="85"/>
      <c r="V108" s="84"/>
      <c r="W108" s="84"/>
      <c r="X108" s="88"/>
      <c r="Y108" s="88"/>
      <c r="Z108" s="89"/>
      <c r="AA108" s="90"/>
    </row>
    <row r="109" spans="1:27" s="11" customFormat="1" ht="62" x14ac:dyDescent="0.35">
      <c r="A109" s="82" t="s">
        <v>391</v>
      </c>
      <c r="B109" s="83">
        <v>43935</v>
      </c>
      <c r="C109" s="83">
        <v>43998</v>
      </c>
      <c r="D109" s="101"/>
      <c r="E109" s="84" t="s">
        <v>357</v>
      </c>
      <c r="F109" s="84"/>
      <c r="G109" s="84" t="s">
        <v>1532</v>
      </c>
      <c r="H109" s="84" t="s">
        <v>79</v>
      </c>
      <c r="I109" s="84" t="s">
        <v>100</v>
      </c>
      <c r="J109" s="84"/>
      <c r="K109" s="84"/>
      <c r="L109" s="84" t="s">
        <v>831</v>
      </c>
      <c r="M109" s="101" t="s">
        <v>832</v>
      </c>
      <c r="N109" s="84"/>
      <c r="O109" s="84"/>
      <c r="P109" s="108" t="s">
        <v>396</v>
      </c>
      <c r="Q109" s="85" t="s">
        <v>397</v>
      </c>
      <c r="R109" s="86" t="s">
        <v>403</v>
      </c>
      <c r="S109" s="87" t="s">
        <v>402</v>
      </c>
      <c r="T109" s="85" t="s">
        <v>402</v>
      </c>
      <c r="U109" s="85"/>
      <c r="V109" s="84"/>
      <c r="W109" s="84"/>
      <c r="X109" s="88"/>
      <c r="Y109" s="88"/>
      <c r="Z109" s="89"/>
      <c r="AA109" s="90"/>
    </row>
    <row r="110" spans="1:27" ht="46.5" x14ac:dyDescent="0.35">
      <c r="A110" s="82" t="s">
        <v>392</v>
      </c>
      <c r="B110" s="83">
        <v>43937</v>
      </c>
      <c r="C110" s="83"/>
      <c r="D110" s="101"/>
      <c r="E110" s="84" t="s">
        <v>186</v>
      </c>
      <c r="F110" s="84"/>
      <c r="G110" s="84" t="s">
        <v>1532</v>
      </c>
      <c r="H110" s="84" t="s">
        <v>2</v>
      </c>
      <c r="I110" s="84" t="s">
        <v>486</v>
      </c>
      <c r="J110" s="84"/>
      <c r="K110" s="84"/>
      <c r="L110" s="84" t="s">
        <v>650</v>
      </c>
      <c r="M110" s="101" t="s">
        <v>833</v>
      </c>
      <c r="N110" s="84"/>
      <c r="O110" s="84"/>
      <c r="P110" s="109" t="s">
        <v>404</v>
      </c>
      <c r="Q110" s="110"/>
      <c r="R110" s="86" t="s">
        <v>408</v>
      </c>
      <c r="S110" s="91" t="s">
        <v>4</v>
      </c>
      <c r="T110" s="84" t="s">
        <v>4</v>
      </c>
      <c r="U110" s="84"/>
      <c r="V110" s="84"/>
      <c r="W110" s="84"/>
      <c r="X110" s="88"/>
      <c r="Y110" s="88"/>
      <c r="Z110" s="89"/>
      <c r="AA110" s="90"/>
    </row>
    <row r="111" spans="1:27" ht="46.5" x14ac:dyDescent="0.35">
      <c r="A111" s="82" t="s">
        <v>451</v>
      </c>
      <c r="B111" s="83">
        <v>43937</v>
      </c>
      <c r="C111" s="83"/>
      <c r="D111" s="101"/>
      <c r="E111" s="84" t="s">
        <v>186</v>
      </c>
      <c r="F111" s="84"/>
      <c r="G111" s="84" t="s">
        <v>1532</v>
      </c>
      <c r="H111" s="84" t="s">
        <v>2</v>
      </c>
      <c r="I111" s="84" t="s">
        <v>487</v>
      </c>
      <c r="J111" s="84"/>
      <c r="K111" s="84"/>
      <c r="L111" s="84" t="s">
        <v>740</v>
      </c>
      <c r="M111" s="101" t="s">
        <v>834</v>
      </c>
      <c r="N111" s="84"/>
      <c r="O111" s="84"/>
      <c r="P111" s="109" t="s">
        <v>405</v>
      </c>
      <c r="Q111" s="110"/>
      <c r="R111" s="86" t="s">
        <v>407</v>
      </c>
      <c r="S111" s="91" t="s">
        <v>4</v>
      </c>
      <c r="T111" s="84" t="s">
        <v>4</v>
      </c>
      <c r="U111" s="84"/>
      <c r="V111" s="84"/>
      <c r="W111" s="84"/>
      <c r="X111" s="88"/>
      <c r="Y111" s="88"/>
      <c r="Z111" s="89"/>
      <c r="AA111" s="90"/>
    </row>
    <row r="112" spans="1:27" s="11" customFormat="1" ht="263.5" x14ac:dyDescent="0.35">
      <c r="A112" s="82" t="s">
        <v>452</v>
      </c>
      <c r="B112" s="83">
        <v>43937</v>
      </c>
      <c r="C112" s="83">
        <v>44448</v>
      </c>
      <c r="D112" s="101" t="s">
        <v>1516</v>
      </c>
      <c r="E112" s="84" t="s">
        <v>186</v>
      </c>
      <c r="F112" s="84"/>
      <c r="G112" s="84" t="s">
        <v>1532</v>
      </c>
      <c r="H112" s="84" t="s">
        <v>2</v>
      </c>
      <c r="I112" s="84" t="s">
        <v>488</v>
      </c>
      <c r="J112" s="84" t="s">
        <v>1588</v>
      </c>
      <c r="K112" s="84" t="s">
        <v>614</v>
      </c>
      <c r="L112" s="84" t="s">
        <v>836</v>
      </c>
      <c r="M112" s="101" t="s">
        <v>835</v>
      </c>
      <c r="N112" s="84" t="s">
        <v>1589</v>
      </c>
      <c r="O112" s="84"/>
      <c r="P112" s="85" t="s">
        <v>406</v>
      </c>
      <c r="Q112" s="85"/>
      <c r="R112" s="86" t="s">
        <v>1590</v>
      </c>
      <c r="S112" s="87">
        <v>40000</v>
      </c>
      <c r="T112" s="85" t="s">
        <v>1591</v>
      </c>
      <c r="U112" s="85"/>
      <c r="V112" s="84" t="s">
        <v>500</v>
      </c>
      <c r="W112" s="84" t="s">
        <v>1592</v>
      </c>
      <c r="X112" s="88"/>
      <c r="Y112" s="88" t="s">
        <v>1685</v>
      </c>
      <c r="Z112" s="111" t="s">
        <v>1684</v>
      </c>
      <c r="AA112" s="90"/>
    </row>
    <row r="113" spans="1:27" ht="217" x14ac:dyDescent="0.35">
      <c r="A113" s="82" t="s">
        <v>453</v>
      </c>
      <c r="B113" s="83">
        <v>43950</v>
      </c>
      <c r="C113" s="83">
        <v>44460</v>
      </c>
      <c r="D113" s="101" t="s">
        <v>1516</v>
      </c>
      <c r="E113" s="84" t="s">
        <v>188</v>
      </c>
      <c r="F113" s="84"/>
      <c r="G113" s="84" t="s">
        <v>1532</v>
      </c>
      <c r="H113" s="84" t="s">
        <v>2</v>
      </c>
      <c r="I113" s="84" t="s">
        <v>489</v>
      </c>
      <c r="J113" s="84"/>
      <c r="K113" s="84"/>
      <c r="L113" s="84" t="s">
        <v>837</v>
      </c>
      <c r="M113" s="101" t="s">
        <v>622</v>
      </c>
      <c r="N113" s="84"/>
      <c r="O113" s="84"/>
      <c r="P113" s="84" t="s">
        <v>410</v>
      </c>
      <c r="Q113" s="85"/>
      <c r="R113" s="86" t="s">
        <v>964</v>
      </c>
      <c r="S113" s="112" t="s">
        <v>413</v>
      </c>
      <c r="T113" s="84" t="s">
        <v>414</v>
      </c>
      <c r="U113" s="92">
        <f>HYPERLINK("#'Funding'!A"&amp;MATCH(1720005,Funding!A:A,FALSE), 1720005)</f>
        <v>1720005</v>
      </c>
      <c r="V113" s="84" t="s">
        <v>500</v>
      </c>
      <c r="W113" s="84" t="s">
        <v>1675</v>
      </c>
      <c r="X113" s="88"/>
      <c r="Y113" s="88" t="s">
        <v>1690</v>
      </c>
      <c r="Z113" s="111" t="s">
        <v>1691</v>
      </c>
      <c r="AA113" s="90" t="s">
        <v>1676</v>
      </c>
    </row>
    <row r="114" spans="1:27" ht="217" x14ac:dyDescent="0.35">
      <c r="A114" s="82" t="s">
        <v>454</v>
      </c>
      <c r="B114" s="83">
        <v>43950</v>
      </c>
      <c r="C114" s="83"/>
      <c r="D114" s="101"/>
      <c r="E114" s="84" t="s">
        <v>188</v>
      </c>
      <c r="F114" s="84"/>
      <c r="G114" s="84" t="s">
        <v>1532</v>
      </c>
      <c r="H114" s="84" t="s">
        <v>2</v>
      </c>
      <c r="I114" s="84" t="s">
        <v>490</v>
      </c>
      <c r="J114" s="84"/>
      <c r="K114" s="84"/>
      <c r="L114" s="84" t="s">
        <v>838</v>
      </c>
      <c r="M114" s="101" t="s">
        <v>628</v>
      </c>
      <c r="N114" s="84"/>
      <c r="O114" s="84"/>
      <c r="P114" s="84" t="s">
        <v>411</v>
      </c>
      <c r="Q114" s="85"/>
      <c r="R114" s="86" t="s">
        <v>415</v>
      </c>
      <c r="S114" s="91" t="s">
        <v>416</v>
      </c>
      <c r="T114" s="84" t="s">
        <v>414</v>
      </c>
      <c r="U114" s="92">
        <f>HYPERLINK("#'Funding'!A"&amp;MATCH(1720006,Funding!A:A,FALSE), 1720006)</f>
        <v>1720006</v>
      </c>
      <c r="V114" s="84"/>
      <c r="W114" s="84"/>
      <c r="X114" s="88"/>
      <c r="Y114" s="88"/>
      <c r="Z114" s="89"/>
      <c r="AA114" s="90"/>
    </row>
    <row r="115" spans="1:27" ht="248" x14ac:dyDescent="0.35">
      <c r="A115" s="82" t="s">
        <v>455</v>
      </c>
      <c r="B115" s="83">
        <v>43950</v>
      </c>
      <c r="C115" s="83"/>
      <c r="D115" s="101"/>
      <c r="E115" s="84" t="s">
        <v>188</v>
      </c>
      <c r="F115" s="84"/>
      <c r="G115" s="84" t="s">
        <v>1532</v>
      </c>
      <c r="H115" s="84" t="s">
        <v>2</v>
      </c>
      <c r="I115" s="84" t="s">
        <v>272</v>
      </c>
      <c r="J115" s="84"/>
      <c r="K115" s="84"/>
      <c r="L115" s="84" t="s">
        <v>840</v>
      </c>
      <c r="M115" s="101" t="s">
        <v>839</v>
      </c>
      <c r="N115" s="84"/>
      <c r="O115" s="84"/>
      <c r="P115" s="84" t="s">
        <v>412</v>
      </c>
      <c r="Q115" s="85"/>
      <c r="R115" s="86" t="s">
        <v>417</v>
      </c>
      <c r="S115" s="91"/>
      <c r="T115" s="84"/>
      <c r="U115" s="84"/>
      <c r="V115" s="84"/>
      <c r="W115" s="84"/>
      <c r="X115" s="88"/>
      <c r="Y115" s="88"/>
      <c r="Z115" s="89"/>
      <c r="AA115" s="90"/>
    </row>
    <row r="116" spans="1:27" s="11" customFormat="1" ht="46.5" x14ac:dyDescent="0.35">
      <c r="A116" s="82" t="s">
        <v>456</v>
      </c>
      <c r="B116" s="83">
        <v>43950</v>
      </c>
      <c r="C116" s="83">
        <v>43958</v>
      </c>
      <c r="D116" s="101"/>
      <c r="E116" s="84" t="s">
        <v>188</v>
      </c>
      <c r="F116" s="84"/>
      <c r="G116" s="84" t="s">
        <v>1532</v>
      </c>
      <c r="H116" s="84" t="s">
        <v>100</v>
      </c>
      <c r="I116" s="84" t="s">
        <v>409</v>
      </c>
      <c r="J116" s="84"/>
      <c r="K116" s="84"/>
      <c r="L116" s="84" t="s">
        <v>842</v>
      </c>
      <c r="M116" s="101" t="s">
        <v>841</v>
      </c>
      <c r="N116" s="84"/>
      <c r="O116" s="84"/>
      <c r="P116" s="84" t="s">
        <v>544</v>
      </c>
      <c r="Q116" s="85"/>
      <c r="R116" s="86" t="s">
        <v>418</v>
      </c>
      <c r="S116" s="91" t="s">
        <v>419</v>
      </c>
      <c r="T116" s="84" t="s">
        <v>420</v>
      </c>
      <c r="U116" s="84"/>
      <c r="V116" s="84"/>
      <c r="W116" s="84"/>
      <c r="X116" s="88" t="s">
        <v>543</v>
      </c>
      <c r="Y116" s="88"/>
      <c r="Z116" s="89"/>
      <c r="AA116" s="90"/>
    </row>
    <row r="117" spans="1:27" ht="46.5" x14ac:dyDescent="0.35">
      <c r="A117" s="82" t="s">
        <v>457</v>
      </c>
      <c r="B117" s="83">
        <v>43937</v>
      </c>
      <c r="C117" s="83"/>
      <c r="D117" s="101"/>
      <c r="E117" s="84" t="s">
        <v>357</v>
      </c>
      <c r="F117" s="84"/>
      <c r="G117" s="84" t="s">
        <v>1532</v>
      </c>
      <c r="H117" s="84" t="s">
        <v>2</v>
      </c>
      <c r="I117" s="84" t="s">
        <v>279</v>
      </c>
      <c r="J117" s="84"/>
      <c r="K117" s="84"/>
      <c r="L117" s="84" t="s">
        <v>844</v>
      </c>
      <c r="M117" s="101" t="s">
        <v>843</v>
      </c>
      <c r="N117" s="84"/>
      <c r="O117" s="113"/>
      <c r="P117" s="114" t="s">
        <v>421</v>
      </c>
      <c r="Q117" s="85"/>
      <c r="R117" s="86" t="s">
        <v>431</v>
      </c>
      <c r="S117" s="91" t="s">
        <v>4</v>
      </c>
      <c r="T117" s="84" t="s">
        <v>4</v>
      </c>
      <c r="U117" s="84"/>
      <c r="V117" s="84"/>
      <c r="W117" s="84"/>
      <c r="X117" s="88"/>
      <c r="Y117" s="88"/>
      <c r="Z117" s="89"/>
      <c r="AA117" s="90"/>
    </row>
    <row r="118" spans="1:27" ht="46.5" x14ac:dyDescent="0.35">
      <c r="A118" s="82" t="s">
        <v>458</v>
      </c>
      <c r="B118" s="83">
        <v>43937</v>
      </c>
      <c r="C118" s="83"/>
      <c r="D118" s="101"/>
      <c r="E118" s="84" t="s">
        <v>357</v>
      </c>
      <c r="F118" s="84"/>
      <c r="G118" s="84" t="s">
        <v>1532</v>
      </c>
      <c r="H118" s="84" t="s">
        <v>2</v>
      </c>
      <c r="I118" s="84" t="s">
        <v>273</v>
      </c>
      <c r="J118" s="84"/>
      <c r="K118" s="84"/>
      <c r="L118" s="84" t="s">
        <v>648</v>
      </c>
      <c r="M118" s="101" t="s">
        <v>647</v>
      </c>
      <c r="N118" s="84"/>
      <c r="O118" s="113"/>
      <c r="P118" s="114" t="s">
        <v>15</v>
      </c>
      <c r="Q118" s="85"/>
      <c r="R118" s="86" t="s">
        <v>432</v>
      </c>
      <c r="S118" s="91" t="s">
        <v>4</v>
      </c>
      <c r="T118" s="84" t="s">
        <v>4</v>
      </c>
      <c r="U118" s="84"/>
      <c r="V118" s="84"/>
      <c r="W118" s="84"/>
      <c r="X118" s="88"/>
      <c r="Y118" s="88"/>
      <c r="Z118" s="89"/>
      <c r="AA118" s="90"/>
    </row>
    <row r="119" spans="1:27" ht="77.5" x14ac:dyDescent="0.35">
      <c r="A119" s="82" t="s">
        <v>459</v>
      </c>
      <c r="B119" s="83">
        <v>43937</v>
      </c>
      <c r="C119" s="83"/>
      <c r="D119" s="101"/>
      <c r="E119" s="84" t="s">
        <v>357</v>
      </c>
      <c r="F119" s="84"/>
      <c r="G119" s="84" t="s">
        <v>1532</v>
      </c>
      <c r="H119" s="84" t="s">
        <v>2</v>
      </c>
      <c r="I119" s="84" t="s">
        <v>279</v>
      </c>
      <c r="J119" s="84"/>
      <c r="K119" s="84"/>
      <c r="L119" s="84" t="s">
        <v>846</v>
      </c>
      <c r="M119" s="101" t="s">
        <v>845</v>
      </c>
      <c r="N119" s="84"/>
      <c r="O119" s="113"/>
      <c r="P119" s="114" t="s">
        <v>422</v>
      </c>
      <c r="Q119" s="85"/>
      <c r="R119" s="86" t="s">
        <v>433</v>
      </c>
      <c r="S119" s="91" t="s">
        <v>4</v>
      </c>
      <c r="T119" s="84" t="s">
        <v>4</v>
      </c>
      <c r="U119" s="84"/>
      <c r="V119" s="84"/>
      <c r="W119" s="84"/>
      <c r="X119" s="88"/>
      <c r="Y119" s="88"/>
      <c r="Z119" s="89"/>
      <c r="AA119" s="90"/>
    </row>
    <row r="120" spans="1:27" ht="108.5" x14ac:dyDescent="0.35">
      <c r="A120" s="82" t="s">
        <v>460</v>
      </c>
      <c r="B120" s="83">
        <v>43937</v>
      </c>
      <c r="C120" s="83"/>
      <c r="D120" s="101"/>
      <c r="E120" s="84" t="s">
        <v>357</v>
      </c>
      <c r="F120" s="84"/>
      <c r="G120" s="84" t="s">
        <v>1532</v>
      </c>
      <c r="H120" s="84" t="s">
        <v>2</v>
      </c>
      <c r="I120" s="84" t="s">
        <v>279</v>
      </c>
      <c r="J120" s="84"/>
      <c r="K120" s="84"/>
      <c r="L120" s="84" t="s">
        <v>847</v>
      </c>
      <c r="M120" s="101" t="s">
        <v>806</v>
      </c>
      <c r="N120" s="84"/>
      <c r="O120" s="113"/>
      <c r="P120" s="114" t="s">
        <v>423</v>
      </c>
      <c r="Q120" s="85"/>
      <c r="R120" s="86" t="s">
        <v>434</v>
      </c>
      <c r="S120" s="91" t="s">
        <v>4</v>
      </c>
      <c r="T120" s="84" t="s">
        <v>4</v>
      </c>
      <c r="U120" s="84"/>
      <c r="V120" s="84"/>
      <c r="W120" s="84"/>
      <c r="X120" s="88"/>
      <c r="Y120" s="88"/>
      <c r="Z120" s="89"/>
      <c r="AA120" s="90"/>
    </row>
    <row r="121" spans="1:27" ht="46.5" x14ac:dyDescent="0.35">
      <c r="A121" s="82" t="s">
        <v>461</v>
      </c>
      <c r="B121" s="83">
        <v>43937</v>
      </c>
      <c r="C121" s="83"/>
      <c r="D121" s="84"/>
      <c r="E121" s="84" t="s">
        <v>357</v>
      </c>
      <c r="F121" s="84"/>
      <c r="G121" s="84" t="s">
        <v>1532</v>
      </c>
      <c r="H121" s="84" t="s">
        <v>2</v>
      </c>
      <c r="I121" s="84" t="s">
        <v>279</v>
      </c>
      <c r="J121" s="84"/>
      <c r="K121" s="84"/>
      <c r="L121" s="84" t="s">
        <v>849</v>
      </c>
      <c r="M121" s="84" t="s">
        <v>848</v>
      </c>
      <c r="N121" s="84"/>
      <c r="O121" s="113"/>
      <c r="P121" s="115" t="s">
        <v>424</v>
      </c>
      <c r="Q121" s="85"/>
      <c r="R121" s="86" t="s">
        <v>435</v>
      </c>
      <c r="S121" s="91" t="s">
        <v>4</v>
      </c>
      <c r="T121" s="84" t="s">
        <v>4</v>
      </c>
      <c r="U121" s="84"/>
      <c r="V121" s="84"/>
      <c r="W121" s="84"/>
      <c r="X121" s="88"/>
      <c r="Y121" s="88"/>
      <c r="Z121" s="89"/>
      <c r="AA121" s="90"/>
    </row>
    <row r="122" spans="1:27" ht="46.5" x14ac:dyDescent="0.35">
      <c r="A122" s="82" t="s">
        <v>462</v>
      </c>
      <c r="B122" s="83">
        <v>43937</v>
      </c>
      <c r="C122" s="83"/>
      <c r="D122" s="84"/>
      <c r="E122" s="84" t="s">
        <v>357</v>
      </c>
      <c r="F122" s="84"/>
      <c r="G122" s="84" t="s">
        <v>1532</v>
      </c>
      <c r="H122" s="84" t="s">
        <v>2</v>
      </c>
      <c r="I122" s="84" t="s">
        <v>279</v>
      </c>
      <c r="J122" s="84"/>
      <c r="K122" s="84"/>
      <c r="L122" s="84" t="s">
        <v>851</v>
      </c>
      <c r="M122" s="84" t="s">
        <v>850</v>
      </c>
      <c r="N122" s="84"/>
      <c r="O122" s="113"/>
      <c r="P122" s="114" t="s">
        <v>425</v>
      </c>
      <c r="Q122" s="85"/>
      <c r="R122" s="86" t="s">
        <v>436</v>
      </c>
      <c r="S122" s="91" t="s">
        <v>4</v>
      </c>
      <c r="T122" s="84" t="s">
        <v>4</v>
      </c>
      <c r="U122" s="84"/>
      <c r="V122" s="84"/>
      <c r="W122" s="84"/>
      <c r="X122" s="88"/>
      <c r="Y122" s="88"/>
      <c r="Z122" s="89"/>
      <c r="AA122" s="90"/>
    </row>
    <row r="123" spans="1:27" ht="46.5" x14ac:dyDescent="0.35">
      <c r="A123" s="82" t="s">
        <v>463</v>
      </c>
      <c r="B123" s="83">
        <v>43937</v>
      </c>
      <c r="C123" s="83"/>
      <c r="D123" s="84"/>
      <c r="E123" s="84" t="s">
        <v>357</v>
      </c>
      <c r="F123" s="84"/>
      <c r="G123" s="84" t="s">
        <v>1532</v>
      </c>
      <c r="H123" s="84" t="s">
        <v>2</v>
      </c>
      <c r="I123" s="84" t="s">
        <v>491</v>
      </c>
      <c r="J123" s="84"/>
      <c r="K123" s="84"/>
      <c r="L123" s="84" t="s">
        <v>837</v>
      </c>
      <c r="M123" s="84" t="s">
        <v>852</v>
      </c>
      <c r="N123" s="84"/>
      <c r="O123" s="110"/>
      <c r="P123" s="116" t="s">
        <v>426</v>
      </c>
      <c r="Q123" s="85"/>
      <c r="R123" s="86" t="s">
        <v>437</v>
      </c>
      <c r="S123" s="91" t="s">
        <v>4</v>
      </c>
      <c r="T123" s="84" t="s">
        <v>4</v>
      </c>
      <c r="U123" s="84"/>
      <c r="V123" s="84"/>
      <c r="W123" s="84"/>
      <c r="X123" s="88"/>
      <c r="Y123" s="88"/>
      <c r="Z123" s="89"/>
      <c r="AA123" s="90"/>
    </row>
    <row r="124" spans="1:27" ht="46.5" x14ac:dyDescent="0.35">
      <c r="A124" s="82" t="s">
        <v>464</v>
      </c>
      <c r="B124" s="83">
        <v>43937</v>
      </c>
      <c r="C124" s="83"/>
      <c r="D124" s="84"/>
      <c r="E124" s="84" t="s">
        <v>357</v>
      </c>
      <c r="F124" s="84"/>
      <c r="G124" s="84" t="s">
        <v>1532</v>
      </c>
      <c r="H124" s="84" t="s">
        <v>2</v>
      </c>
      <c r="I124" s="84" t="s">
        <v>491</v>
      </c>
      <c r="J124" s="84"/>
      <c r="K124" s="84"/>
      <c r="L124" s="84" t="s">
        <v>854</v>
      </c>
      <c r="M124" s="84" t="s">
        <v>853</v>
      </c>
      <c r="N124" s="84"/>
      <c r="O124" s="84"/>
      <c r="P124" s="109" t="s">
        <v>427</v>
      </c>
      <c r="Q124" s="85"/>
      <c r="R124" s="86" t="s">
        <v>438</v>
      </c>
      <c r="S124" s="91" t="s">
        <v>4</v>
      </c>
      <c r="T124" s="84" t="s">
        <v>4</v>
      </c>
      <c r="U124" s="84"/>
      <c r="V124" s="84"/>
      <c r="W124" s="84"/>
      <c r="X124" s="88"/>
      <c r="Y124" s="88"/>
      <c r="Z124" s="89"/>
      <c r="AA124" s="90"/>
    </row>
    <row r="125" spans="1:27" ht="387.5" x14ac:dyDescent="0.35">
      <c r="A125" s="82" t="s">
        <v>465</v>
      </c>
      <c r="B125" s="83">
        <v>43943</v>
      </c>
      <c r="C125" s="83"/>
      <c r="D125" s="84"/>
      <c r="E125" s="84" t="s">
        <v>186</v>
      </c>
      <c r="F125" s="84"/>
      <c r="G125" s="84" t="s">
        <v>1532</v>
      </c>
      <c r="H125" s="84" t="s">
        <v>2</v>
      </c>
      <c r="I125" s="84" t="s">
        <v>272</v>
      </c>
      <c r="J125" s="84" t="s">
        <v>516</v>
      </c>
      <c r="K125" s="84" t="s">
        <v>746</v>
      </c>
      <c r="L125" s="84" t="s">
        <v>856</v>
      </c>
      <c r="M125" s="84" t="s">
        <v>855</v>
      </c>
      <c r="N125" s="84" t="s">
        <v>517</v>
      </c>
      <c r="O125" s="84"/>
      <c r="P125" s="84" t="s">
        <v>428</v>
      </c>
      <c r="Q125" s="84" t="s">
        <v>518</v>
      </c>
      <c r="R125" s="88" t="s">
        <v>519</v>
      </c>
      <c r="S125" s="91" t="s">
        <v>4</v>
      </c>
      <c r="T125" s="84"/>
      <c r="U125" s="84"/>
      <c r="V125" s="84" t="s">
        <v>500</v>
      </c>
      <c r="W125" s="84" t="s">
        <v>520</v>
      </c>
      <c r="X125" s="88"/>
      <c r="Y125" s="88"/>
      <c r="Z125" s="89"/>
      <c r="AA125" s="90"/>
    </row>
    <row r="126" spans="1:27" ht="315.64999999999998" customHeight="1" x14ac:dyDescent="0.35">
      <c r="A126" s="82" t="s">
        <v>466</v>
      </c>
      <c r="B126" s="83">
        <v>43943</v>
      </c>
      <c r="C126" s="83"/>
      <c r="D126" s="84"/>
      <c r="E126" s="84" t="s">
        <v>357</v>
      </c>
      <c r="F126" s="84"/>
      <c r="G126" s="84" t="s">
        <v>1532</v>
      </c>
      <c r="H126" s="84" t="s">
        <v>2</v>
      </c>
      <c r="I126" s="84" t="s">
        <v>272</v>
      </c>
      <c r="J126" s="84"/>
      <c r="K126" s="84"/>
      <c r="L126" s="84" t="s">
        <v>858</v>
      </c>
      <c r="M126" s="84" t="s">
        <v>857</v>
      </c>
      <c r="N126" s="84"/>
      <c r="O126" s="84"/>
      <c r="P126" s="84" t="s">
        <v>429</v>
      </c>
      <c r="Q126" s="85"/>
      <c r="R126" s="86" t="s">
        <v>439</v>
      </c>
      <c r="S126" s="91" t="s">
        <v>4</v>
      </c>
      <c r="T126" s="84" t="s">
        <v>4</v>
      </c>
      <c r="U126" s="84"/>
      <c r="V126" s="84"/>
      <c r="W126" s="84"/>
      <c r="X126" s="88"/>
      <c r="Y126" s="88"/>
      <c r="Z126" s="89"/>
      <c r="AA126" s="90"/>
    </row>
    <row r="127" spans="1:27" ht="124" x14ac:dyDescent="0.35">
      <c r="A127" s="82" t="s">
        <v>467</v>
      </c>
      <c r="B127" s="83">
        <v>43950</v>
      </c>
      <c r="C127" s="83">
        <v>44447</v>
      </c>
      <c r="D127" s="84" t="s">
        <v>1516</v>
      </c>
      <c r="E127" s="84" t="s">
        <v>357</v>
      </c>
      <c r="F127" s="84"/>
      <c r="G127" s="84" t="s">
        <v>1532</v>
      </c>
      <c r="H127" s="84" t="s">
        <v>2</v>
      </c>
      <c r="I127" s="84" t="s">
        <v>272</v>
      </c>
      <c r="J127" s="84"/>
      <c r="K127" s="84"/>
      <c r="L127" s="84" t="s">
        <v>859</v>
      </c>
      <c r="M127" s="84" t="s">
        <v>860</v>
      </c>
      <c r="N127" s="84" t="s">
        <v>1558</v>
      </c>
      <c r="O127" s="93"/>
      <c r="P127" s="93" t="s">
        <v>430</v>
      </c>
      <c r="Q127" s="85" t="s">
        <v>1559</v>
      </c>
      <c r="R127" s="86" t="s">
        <v>492</v>
      </c>
      <c r="S127" s="91" t="s">
        <v>440</v>
      </c>
      <c r="T127" s="84" t="s">
        <v>414</v>
      </c>
      <c r="U127" s="92">
        <f>HYPERLINK("#'Funding'!A"&amp;MATCH(1720008,Funding!A:A,FALSE), 1720008)</f>
        <v>1720008</v>
      </c>
      <c r="V127" s="84" t="s">
        <v>500</v>
      </c>
      <c r="W127" s="84" t="s">
        <v>1560</v>
      </c>
      <c r="X127" s="88"/>
      <c r="Y127" s="88"/>
      <c r="Z127" s="89"/>
      <c r="AA127" s="90"/>
    </row>
    <row r="128" spans="1:27" ht="46.5" x14ac:dyDescent="0.35">
      <c r="A128" s="82" t="s">
        <v>468</v>
      </c>
      <c r="B128" s="83">
        <v>43955</v>
      </c>
      <c r="C128" s="83"/>
      <c r="D128" s="84"/>
      <c r="E128" s="84" t="s">
        <v>189</v>
      </c>
      <c r="F128" s="84"/>
      <c r="G128" s="84" t="s">
        <v>1532</v>
      </c>
      <c r="H128" s="84" t="s">
        <v>100</v>
      </c>
      <c r="I128" s="84" t="s">
        <v>485</v>
      </c>
      <c r="J128" s="84"/>
      <c r="K128" s="84"/>
      <c r="L128" s="84" t="s">
        <v>861</v>
      </c>
      <c r="M128" s="84" t="s">
        <v>862</v>
      </c>
      <c r="N128" s="84"/>
      <c r="O128" s="84"/>
      <c r="P128" s="84" t="s">
        <v>441</v>
      </c>
      <c r="Q128" s="85"/>
      <c r="R128" s="86" t="s">
        <v>442</v>
      </c>
      <c r="S128" s="91"/>
      <c r="T128" s="84"/>
      <c r="U128" s="84"/>
      <c r="V128" s="84"/>
      <c r="W128" s="84"/>
      <c r="X128" s="88"/>
      <c r="Y128" s="88"/>
      <c r="Z128" s="89"/>
      <c r="AA128" s="90"/>
    </row>
    <row r="129" spans="1:27" ht="46.5" x14ac:dyDescent="0.35">
      <c r="A129" s="82" t="s">
        <v>469</v>
      </c>
      <c r="B129" s="83">
        <v>43955</v>
      </c>
      <c r="C129" s="83"/>
      <c r="D129" s="84"/>
      <c r="E129" s="84" t="s">
        <v>189</v>
      </c>
      <c r="F129" s="84"/>
      <c r="G129" s="84" t="s">
        <v>1532</v>
      </c>
      <c r="H129" s="84" t="s">
        <v>100</v>
      </c>
      <c r="I129" s="84" t="s">
        <v>485</v>
      </c>
      <c r="J129" s="84"/>
      <c r="K129" s="84"/>
      <c r="L129" s="84" t="s">
        <v>861</v>
      </c>
      <c r="M129" s="84" t="s">
        <v>862</v>
      </c>
      <c r="N129" s="84"/>
      <c r="O129" s="84"/>
      <c r="P129" s="84" t="s">
        <v>441</v>
      </c>
      <c r="Q129" s="85"/>
      <c r="R129" s="86" t="s">
        <v>443</v>
      </c>
      <c r="S129" s="91"/>
      <c r="T129" s="84"/>
      <c r="U129" s="84"/>
      <c r="V129" s="84"/>
      <c r="W129" s="84"/>
      <c r="X129" s="88"/>
      <c r="Y129" s="88"/>
      <c r="Z129" s="89"/>
      <c r="AA129" s="90"/>
    </row>
    <row r="130" spans="1:27" ht="46.5" x14ac:dyDescent="0.35">
      <c r="A130" s="82" t="s">
        <v>470</v>
      </c>
      <c r="B130" s="83">
        <v>43955</v>
      </c>
      <c r="C130" s="83"/>
      <c r="D130" s="84"/>
      <c r="E130" s="84" t="s">
        <v>189</v>
      </c>
      <c r="F130" s="84"/>
      <c r="G130" s="84" t="s">
        <v>1532</v>
      </c>
      <c r="H130" s="84" t="s">
        <v>100</v>
      </c>
      <c r="I130" s="84" t="s">
        <v>485</v>
      </c>
      <c r="J130" s="84"/>
      <c r="K130" s="84"/>
      <c r="L130" s="84" t="s">
        <v>861</v>
      </c>
      <c r="M130" s="84" t="s">
        <v>862</v>
      </c>
      <c r="N130" s="84"/>
      <c r="O130" s="84"/>
      <c r="P130" s="84" t="s">
        <v>441</v>
      </c>
      <c r="Q130" s="85"/>
      <c r="R130" s="86" t="s">
        <v>444</v>
      </c>
      <c r="S130" s="91"/>
      <c r="T130" s="84"/>
      <c r="U130" s="84"/>
      <c r="V130" s="84"/>
      <c r="W130" s="84"/>
      <c r="X130" s="88"/>
      <c r="Y130" s="88"/>
      <c r="Z130" s="89"/>
      <c r="AA130" s="90"/>
    </row>
    <row r="131" spans="1:27" ht="46.5" x14ac:dyDescent="0.35">
      <c r="A131" s="82" t="s">
        <v>471</v>
      </c>
      <c r="B131" s="83">
        <v>43955</v>
      </c>
      <c r="C131" s="83"/>
      <c r="D131" s="84"/>
      <c r="E131" s="84" t="s">
        <v>189</v>
      </c>
      <c r="F131" s="84"/>
      <c r="G131" s="84" t="s">
        <v>1532</v>
      </c>
      <c r="H131" s="84" t="s">
        <v>100</v>
      </c>
      <c r="I131" s="84" t="s">
        <v>485</v>
      </c>
      <c r="J131" s="84"/>
      <c r="K131" s="84"/>
      <c r="L131" s="84" t="s">
        <v>861</v>
      </c>
      <c r="M131" s="84" t="s">
        <v>862</v>
      </c>
      <c r="N131" s="84"/>
      <c r="O131" s="84"/>
      <c r="P131" s="84" t="s">
        <v>441</v>
      </c>
      <c r="Q131" s="85"/>
      <c r="R131" s="86" t="s">
        <v>445</v>
      </c>
      <c r="S131" s="91"/>
      <c r="T131" s="84"/>
      <c r="U131" s="84"/>
      <c r="V131" s="84"/>
      <c r="W131" s="84"/>
      <c r="X131" s="88"/>
      <c r="Y131" s="88"/>
      <c r="Z131" s="89"/>
      <c r="AA131" s="90"/>
    </row>
    <row r="132" spans="1:27" ht="46.5" x14ac:dyDescent="0.35">
      <c r="A132" s="82" t="s">
        <v>472</v>
      </c>
      <c r="B132" s="83">
        <v>43955</v>
      </c>
      <c r="C132" s="83"/>
      <c r="D132" s="84"/>
      <c r="E132" s="84" t="s">
        <v>189</v>
      </c>
      <c r="F132" s="84"/>
      <c r="G132" s="84" t="s">
        <v>1532</v>
      </c>
      <c r="H132" s="84" t="s">
        <v>100</v>
      </c>
      <c r="I132" s="84" t="s">
        <v>485</v>
      </c>
      <c r="J132" s="84"/>
      <c r="K132" s="84"/>
      <c r="L132" s="84" t="s">
        <v>861</v>
      </c>
      <c r="M132" s="84" t="s">
        <v>862</v>
      </c>
      <c r="N132" s="84"/>
      <c r="O132" s="84"/>
      <c r="P132" s="84" t="s">
        <v>441</v>
      </c>
      <c r="Q132" s="85"/>
      <c r="R132" s="86" t="s">
        <v>446</v>
      </c>
      <c r="S132" s="91"/>
      <c r="T132" s="84"/>
      <c r="U132" s="84"/>
      <c r="V132" s="84"/>
      <c r="W132" s="84"/>
      <c r="X132" s="88"/>
      <c r="Y132" s="88"/>
      <c r="Z132" s="89"/>
      <c r="AA132" s="90"/>
    </row>
    <row r="133" spans="1:27" ht="46.5" x14ac:dyDescent="0.35">
      <c r="A133" s="82" t="s">
        <v>473</v>
      </c>
      <c r="B133" s="83">
        <v>43955</v>
      </c>
      <c r="C133" s="83"/>
      <c r="D133" s="84"/>
      <c r="E133" s="84" t="s">
        <v>189</v>
      </c>
      <c r="F133" s="84"/>
      <c r="G133" s="84" t="s">
        <v>1532</v>
      </c>
      <c r="H133" s="84" t="s">
        <v>100</v>
      </c>
      <c r="I133" s="84" t="s">
        <v>485</v>
      </c>
      <c r="J133" s="84"/>
      <c r="K133" s="84"/>
      <c r="L133" s="84" t="s">
        <v>861</v>
      </c>
      <c r="M133" s="84" t="s">
        <v>862</v>
      </c>
      <c r="N133" s="84"/>
      <c r="O133" s="84"/>
      <c r="P133" s="84" t="s">
        <v>441</v>
      </c>
      <c r="Q133" s="85"/>
      <c r="R133" s="86" t="s">
        <v>447</v>
      </c>
      <c r="S133" s="91"/>
      <c r="T133" s="84"/>
      <c r="U133" s="84"/>
      <c r="V133" s="84"/>
      <c r="W133" s="84"/>
      <c r="X133" s="88"/>
      <c r="Y133" s="88"/>
      <c r="Z133" s="89"/>
      <c r="AA133" s="90"/>
    </row>
    <row r="134" spans="1:27" ht="46.5" x14ac:dyDescent="0.35">
      <c r="A134" s="82" t="s">
        <v>474</v>
      </c>
      <c r="B134" s="83">
        <v>43955</v>
      </c>
      <c r="C134" s="83"/>
      <c r="D134" s="84"/>
      <c r="E134" s="84" t="s">
        <v>189</v>
      </c>
      <c r="F134" s="84"/>
      <c r="G134" s="84" t="s">
        <v>1532</v>
      </c>
      <c r="H134" s="84" t="s">
        <v>100</v>
      </c>
      <c r="I134" s="84" t="s">
        <v>485</v>
      </c>
      <c r="J134" s="84"/>
      <c r="K134" s="84"/>
      <c r="L134" s="84" t="s">
        <v>861</v>
      </c>
      <c r="M134" s="84" t="s">
        <v>862</v>
      </c>
      <c r="N134" s="84"/>
      <c r="O134" s="84"/>
      <c r="P134" s="84" t="s">
        <v>441</v>
      </c>
      <c r="Q134" s="85"/>
      <c r="R134" s="86" t="s">
        <v>448</v>
      </c>
      <c r="S134" s="91"/>
      <c r="T134" s="84"/>
      <c r="U134" s="84"/>
      <c r="V134" s="84"/>
      <c r="W134" s="84"/>
      <c r="X134" s="88"/>
      <c r="Y134" s="88"/>
      <c r="Z134" s="89"/>
      <c r="AA134" s="90"/>
    </row>
    <row r="135" spans="1:27" ht="46.5" x14ac:dyDescent="0.35">
      <c r="A135" s="82" t="s">
        <v>475</v>
      </c>
      <c r="B135" s="83">
        <v>43955</v>
      </c>
      <c r="C135" s="83"/>
      <c r="D135" s="84"/>
      <c r="E135" s="84" t="s">
        <v>189</v>
      </c>
      <c r="F135" s="84"/>
      <c r="G135" s="84" t="s">
        <v>1532</v>
      </c>
      <c r="H135" s="84" t="s">
        <v>100</v>
      </c>
      <c r="I135" s="84" t="s">
        <v>485</v>
      </c>
      <c r="J135" s="84"/>
      <c r="K135" s="84"/>
      <c r="L135" s="84" t="s">
        <v>861</v>
      </c>
      <c r="M135" s="84" t="s">
        <v>862</v>
      </c>
      <c r="N135" s="84"/>
      <c r="O135" s="84"/>
      <c r="P135" s="84" t="s">
        <v>441</v>
      </c>
      <c r="Q135" s="85"/>
      <c r="R135" s="86" t="s">
        <v>449</v>
      </c>
      <c r="S135" s="91"/>
      <c r="T135" s="84"/>
      <c r="U135" s="84"/>
      <c r="V135" s="84"/>
      <c r="W135" s="84"/>
      <c r="X135" s="88"/>
      <c r="Y135" s="88"/>
      <c r="Z135" s="89"/>
      <c r="AA135" s="90"/>
    </row>
    <row r="136" spans="1:27" ht="124" x14ac:dyDescent="0.35">
      <c r="A136" s="82" t="s">
        <v>476</v>
      </c>
      <c r="B136" s="83">
        <v>43955</v>
      </c>
      <c r="C136" s="83"/>
      <c r="D136" s="84"/>
      <c r="E136" s="84" t="s">
        <v>189</v>
      </c>
      <c r="F136" s="84"/>
      <c r="G136" s="84" t="s">
        <v>1532</v>
      </c>
      <c r="H136" s="84" t="s">
        <v>100</v>
      </c>
      <c r="I136" s="84" t="s">
        <v>485</v>
      </c>
      <c r="J136" s="84"/>
      <c r="K136" s="84"/>
      <c r="L136" s="84" t="s">
        <v>861</v>
      </c>
      <c r="M136" s="84" t="s">
        <v>862</v>
      </c>
      <c r="N136" s="84"/>
      <c r="O136" s="84"/>
      <c r="P136" s="84" t="s">
        <v>441</v>
      </c>
      <c r="Q136" s="85"/>
      <c r="R136" s="86" t="s">
        <v>450</v>
      </c>
      <c r="S136" s="91"/>
      <c r="T136" s="84"/>
      <c r="U136" s="84"/>
      <c r="V136" s="84"/>
      <c r="W136" s="84"/>
      <c r="X136" s="88"/>
      <c r="Y136" s="88"/>
      <c r="Z136" s="89"/>
      <c r="AA136" s="90"/>
    </row>
    <row r="137" spans="1:27" ht="288" customHeight="1" x14ac:dyDescent="0.35">
      <c r="A137" s="82" t="s">
        <v>497</v>
      </c>
      <c r="B137" s="83">
        <v>43957</v>
      </c>
      <c r="C137" s="83"/>
      <c r="D137" s="84"/>
      <c r="E137" s="84" t="s">
        <v>186</v>
      </c>
      <c r="F137" s="84" t="s">
        <v>188</v>
      </c>
      <c r="G137" s="84" t="s">
        <v>1532</v>
      </c>
      <c r="H137" s="84" t="s">
        <v>100</v>
      </c>
      <c r="I137" s="84" t="s">
        <v>100</v>
      </c>
      <c r="J137" s="84"/>
      <c r="K137" s="84" t="s">
        <v>788</v>
      </c>
      <c r="L137" s="84" t="s">
        <v>810</v>
      </c>
      <c r="M137" s="84" t="s">
        <v>809</v>
      </c>
      <c r="N137" s="84" t="s">
        <v>498</v>
      </c>
      <c r="O137" s="84"/>
      <c r="P137" s="95" t="s">
        <v>352</v>
      </c>
      <c r="Q137" s="85" t="s">
        <v>499</v>
      </c>
      <c r="R137" s="86"/>
      <c r="S137" s="91"/>
      <c r="T137" s="84"/>
      <c r="U137" s="84"/>
      <c r="V137" s="84" t="s">
        <v>500</v>
      </c>
      <c r="W137" s="84" t="s">
        <v>502</v>
      </c>
      <c r="X137" s="88" t="s">
        <v>503</v>
      </c>
      <c r="Y137" s="88"/>
      <c r="Z137" s="107" t="s">
        <v>1686</v>
      </c>
      <c r="AA137" s="90"/>
    </row>
    <row r="138" spans="1:27" ht="155" x14ac:dyDescent="0.35">
      <c r="A138" s="82" t="s">
        <v>559</v>
      </c>
      <c r="B138" s="83">
        <v>43966</v>
      </c>
      <c r="C138" s="83">
        <v>44461</v>
      </c>
      <c r="D138" s="84" t="s">
        <v>1506</v>
      </c>
      <c r="E138" s="84" t="s">
        <v>184</v>
      </c>
      <c r="F138" s="84" t="s">
        <v>187</v>
      </c>
      <c r="G138" s="84" t="s">
        <v>1532</v>
      </c>
      <c r="H138" s="84" t="s">
        <v>508</v>
      </c>
      <c r="I138" s="84" t="s">
        <v>876</v>
      </c>
      <c r="J138" s="84" t="s">
        <v>1673</v>
      </c>
      <c r="K138" s="84" t="s">
        <v>614</v>
      </c>
      <c r="L138" s="84" t="s">
        <v>880</v>
      </c>
      <c r="M138" s="84" t="s">
        <v>863</v>
      </c>
      <c r="N138" s="84" t="s">
        <v>889</v>
      </c>
      <c r="O138" s="84"/>
      <c r="P138" s="84" t="s">
        <v>891</v>
      </c>
      <c r="Q138" s="85" t="s">
        <v>892</v>
      </c>
      <c r="R138" s="86" t="s">
        <v>893</v>
      </c>
      <c r="S138" s="91">
        <v>165471</v>
      </c>
      <c r="T138" s="84" t="s">
        <v>562</v>
      </c>
      <c r="U138" s="96" t="str">
        <f>HYPERLINK("#'Funding'!A"&amp;MATCH("20/1041",Funding!A:A,FALSE),"20/1041")</f>
        <v>20/1041</v>
      </c>
      <c r="V138" s="84" t="s">
        <v>1674</v>
      </c>
      <c r="W138" s="84" t="s">
        <v>902</v>
      </c>
      <c r="X138" s="88" t="s">
        <v>903</v>
      </c>
      <c r="Y138" s="88" t="s">
        <v>1677</v>
      </c>
      <c r="Z138" s="89" t="s">
        <v>1678</v>
      </c>
      <c r="AA138" s="90"/>
    </row>
    <row r="139" spans="1:27" ht="201.5" x14ac:dyDescent="0.35">
      <c r="A139" s="82" t="s">
        <v>560</v>
      </c>
      <c r="B139" s="83">
        <v>43959</v>
      </c>
      <c r="C139" s="83"/>
      <c r="D139" s="84"/>
      <c r="E139" s="84" t="s">
        <v>1268</v>
      </c>
      <c r="F139" s="84" t="s">
        <v>1096</v>
      </c>
      <c r="G139" s="84" t="s">
        <v>1532</v>
      </c>
      <c r="H139" s="84" t="s">
        <v>20</v>
      </c>
      <c r="I139" s="84" t="s">
        <v>521</v>
      </c>
      <c r="J139" s="84" t="s">
        <v>563</v>
      </c>
      <c r="K139" s="84" t="s">
        <v>646</v>
      </c>
      <c r="L139" s="84" t="s">
        <v>865</v>
      </c>
      <c r="M139" s="84" t="s">
        <v>864</v>
      </c>
      <c r="N139" s="117" t="s">
        <v>564</v>
      </c>
      <c r="O139" s="84"/>
      <c r="P139" s="84" t="s">
        <v>565</v>
      </c>
      <c r="Q139" s="85"/>
      <c r="R139" s="88" t="s">
        <v>566</v>
      </c>
      <c r="S139" s="91"/>
      <c r="T139" s="84"/>
      <c r="U139" s="84"/>
      <c r="V139" s="84" t="s">
        <v>500</v>
      </c>
      <c r="W139" s="84"/>
      <c r="X139" s="88" t="s">
        <v>567</v>
      </c>
      <c r="Y139" s="88"/>
      <c r="Z139" s="89"/>
      <c r="AA139" s="90"/>
    </row>
    <row r="140" spans="1:27" ht="124" x14ac:dyDescent="0.35">
      <c r="A140" s="82" t="s">
        <v>561</v>
      </c>
      <c r="B140" s="83">
        <v>43959</v>
      </c>
      <c r="C140" s="83"/>
      <c r="D140" s="84"/>
      <c r="E140" s="84" t="s">
        <v>1268</v>
      </c>
      <c r="F140" s="84"/>
      <c r="G140" s="84" t="s">
        <v>568</v>
      </c>
      <c r="H140" s="84" t="s">
        <v>569</v>
      </c>
      <c r="I140" s="84" t="s">
        <v>569</v>
      </c>
      <c r="J140" s="84" t="s">
        <v>569</v>
      </c>
      <c r="K140" s="84" t="s">
        <v>646</v>
      </c>
      <c r="L140" s="84" t="s">
        <v>867</v>
      </c>
      <c r="M140" s="84" t="s">
        <v>866</v>
      </c>
      <c r="N140" s="84"/>
      <c r="O140" s="84"/>
      <c r="P140" s="95" t="s">
        <v>570</v>
      </c>
      <c r="Q140" s="84" t="s">
        <v>571</v>
      </c>
      <c r="R140" s="88" t="s">
        <v>572</v>
      </c>
      <c r="S140" s="91"/>
      <c r="T140" s="84"/>
      <c r="U140" s="84"/>
      <c r="V140" s="84" t="s">
        <v>500</v>
      </c>
      <c r="W140" s="117" t="s">
        <v>573</v>
      </c>
      <c r="X140" s="88" t="s">
        <v>575</v>
      </c>
      <c r="Y140" s="88"/>
      <c r="Z140" s="89" t="s">
        <v>574</v>
      </c>
      <c r="AA140" s="90"/>
    </row>
    <row r="141" spans="1:27" ht="139.5" x14ac:dyDescent="0.35">
      <c r="A141" s="82" t="s">
        <v>577</v>
      </c>
      <c r="B141" s="83">
        <v>43964</v>
      </c>
      <c r="C141" s="83"/>
      <c r="D141" s="84"/>
      <c r="E141" s="84" t="s">
        <v>1268</v>
      </c>
      <c r="F141" s="84"/>
      <c r="G141" s="84" t="s">
        <v>1532</v>
      </c>
      <c r="H141" s="84" t="s">
        <v>578</v>
      </c>
      <c r="I141" s="84" t="s">
        <v>578</v>
      </c>
      <c r="J141" s="84" t="s">
        <v>586</v>
      </c>
      <c r="K141" s="84" t="s">
        <v>730</v>
      </c>
      <c r="L141" s="84" t="s">
        <v>869</v>
      </c>
      <c r="M141" s="84" t="s">
        <v>868</v>
      </c>
      <c r="N141" s="84" t="s">
        <v>585</v>
      </c>
      <c r="O141" s="84" t="s">
        <v>579</v>
      </c>
      <c r="P141" s="95" t="s">
        <v>580</v>
      </c>
      <c r="Q141" s="84" t="s">
        <v>581</v>
      </c>
      <c r="R141" s="88" t="s">
        <v>582</v>
      </c>
      <c r="S141" s="91">
        <v>3116</v>
      </c>
      <c r="T141" s="84" t="s">
        <v>583</v>
      </c>
      <c r="U141" s="84"/>
      <c r="V141" s="84"/>
      <c r="W141" s="84" t="s">
        <v>584</v>
      </c>
      <c r="X141" s="88"/>
      <c r="Y141" s="88"/>
      <c r="Z141" s="89"/>
      <c r="AA141" s="90"/>
    </row>
    <row r="142" spans="1:27" s="11" customFormat="1" ht="15.75" customHeight="1" x14ac:dyDescent="0.35">
      <c r="A142" s="82" t="s">
        <v>870</v>
      </c>
      <c r="B142" s="73" t="s">
        <v>1672</v>
      </c>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row>
    <row r="143" spans="1:27" ht="78.75" customHeight="1" x14ac:dyDescent="0.35">
      <c r="A143" s="82" t="s">
        <v>871</v>
      </c>
      <c r="B143" s="83">
        <v>43966</v>
      </c>
      <c r="C143" s="83">
        <v>44447</v>
      </c>
      <c r="D143" s="84" t="s">
        <v>1516</v>
      </c>
      <c r="E143" s="84" t="s">
        <v>184</v>
      </c>
      <c r="F143" s="84" t="s">
        <v>1572</v>
      </c>
      <c r="G143" s="84" t="s">
        <v>1532</v>
      </c>
      <c r="H143" s="84" t="s">
        <v>508</v>
      </c>
      <c r="I143" s="84" t="s">
        <v>877</v>
      </c>
      <c r="J143" s="84" t="s">
        <v>1573</v>
      </c>
      <c r="K143" s="84" t="s">
        <v>881</v>
      </c>
      <c r="L143" s="84" t="s">
        <v>882</v>
      </c>
      <c r="M143" s="84" t="s">
        <v>883</v>
      </c>
      <c r="N143" s="84" t="s">
        <v>1574</v>
      </c>
      <c r="O143" s="84" t="s">
        <v>1575</v>
      </c>
      <c r="P143" s="84" t="s">
        <v>1576</v>
      </c>
      <c r="Q143" s="85" t="s">
        <v>1577</v>
      </c>
      <c r="R143" s="86" t="s">
        <v>1578</v>
      </c>
      <c r="S143" s="91">
        <v>380321</v>
      </c>
      <c r="T143" s="84" t="s">
        <v>1579</v>
      </c>
      <c r="U143" s="96" t="str">
        <f>HYPERLINK("#'Funding'!A"&amp;MATCH("MAUX1915",Funding!A:A,FALSE),"MAUX1915")</f>
        <v>MAUX1915</v>
      </c>
      <c r="V143" s="84" t="s">
        <v>1315</v>
      </c>
      <c r="W143" s="84" t="s">
        <v>1580</v>
      </c>
      <c r="X143" s="88" t="s">
        <v>904</v>
      </c>
      <c r="Y143" s="88"/>
      <c r="Z143" s="89"/>
      <c r="AA143" s="90" t="s">
        <v>1581</v>
      </c>
    </row>
    <row r="144" spans="1:27" s="11" customFormat="1" ht="252" customHeight="1" x14ac:dyDescent="0.35">
      <c r="A144" s="82" t="s">
        <v>872</v>
      </c>
      <c r="B144" s="83">
        <v>43971</v>
      </c>
      <c r="C144" s="83">
        <v>44106</v>
      </c>
      <c r="D144" s="84"/>
      <c r="E144" s="84" t="s">
        <v>1268</v>
      </c>
      <c r="F144" s="84"/>
      <c r="G144" s="84" t="s">
        <v>1532</v>
      </c>
      <c r="H144" s="84" t="s">
        <v>508</v>
      </c>
      <c r="I144" s="84" t="s">
        <v>955</v>
      </c>
      <c r="J144" s="84" t="s">
        <v>1389</v>
      </c>
      <c r="K144" s="84" t="s">
        <v>614</v>
      </c>
      <c r="L144" s="84" t="s">
        <v>884</v>
      </c>
      <c r="M144" s="84" t="s">
        <v>633</v>
      </c>
      <c r="N144" s="84" t="s">
        <v>957</v>
      </c>
      <c r="O144" s="84"/>
      <c r="P144" s="84" t="s">
        <v>958</v>
      </c>
      <c r="Q144" s="85"/>
      <c r="R144" s="86" t="s">
        <v>956</v>
      </c>
      <c r="S144" s="91">
        <v>31494</v>
      </c>
      <c r="T144" s="84" t="s">
        <v>1388</v>
      </c>
      <c r="U144" s="92">
        <f>HYPERLINK("#'Funding'!A"&amp;MATCH(4720010,Funding!A:A,FALSE),4720010)</f>
        <v>4720010</v>
      </c>
      <c r="V144" s="84" t="s">
        <v>500</v>
      </c>
      <c r="W144" s="84"/>
      <c r="X144" s="88"/>
      <c r="Y144" s="88"/>
      <c r="Z144" s="89"/>
      <c r="AA144" s="90"/>
    </row>
    <row r="145" spans="1:27" s="11" customFormat="1" ht="200.5" customHeight="1" x14ac:dyDescent="0.35">
      <c r="A145" s="82" t="s">
        <v>1671</v>
      </c>
      <c r="B145" s="118" t="s">
        <v>1672</v>
      </c>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9"/>
    </row>
    <row r="146" spans="1:27" ht="283.5" customHeight="1" x14ac:dyDescent="0.35">
      <c r="A146" s="82" t="s">
        <v>873</v>
      </c>
      <c r="B146" s="83">
        <v>43965</v>
      </c>
      <c r="C146" s="83"/>
      <c r="D146" s="84"/>
      <c r="E146" s="84" t="s">
        <v>188</v>
      </c>
      <c r="F146" s="84"/>
      <c r="G146" s="84" t="s">
        <v>1532</v>
      </c>
      <c r="H146" s="84" t="s">
        <v>100</v>
      </c>
      <c r="I146" s="84"/>
      <c r="J146" s="84" t="s">
        <v>879</v>
      </c>
      <c r="K146" s="84" t="s">
        <v>614</v>
      </c>
      <c r="L146" s="84" t="s">
        <v>885</v>
      </c>
      <c r="M146" s="84" t="s">
        <v>886</v>
      </c>
      <c r="N146" s="84" t="s">
        <v>1132</v>
      </c>
      <c r="O146" s="84"/>
      <c r="P146" s="84" t="s">
        <v>894</v>
      </c>
      <c r="Q146" s="85"/>
      <c r="R146" s="86" t="s">
        <v>895</v>
      </c>
      <c r="S146" s="91">
        <v>5000</v>
      </c>
      <c r="T146" s="84" t="s">
        <v>899</v>
      </c>
      <c r="U146" s="84"/>
      <c r="V146" s="84" t="s">
        <v>500</v>
      </c>
      <c r="W146" s="84"/>
      <c r="X146" s="88"/>
      <c r="Y146" s="88"/>
      <c r="Z146" s="89"/>
      <c r="AA146" s="90"/>
    </row>
    <row r="147" spans="1:27" ht="322.14999999999998" customHeight="1" x14ac:dyDescent="0.35">
      <c r="A147" s="82" t="s">
        <v>874</v>
      </c>
      <c r="B147" s="83">
        <v>43964</v>
      </c>
      <c r="C147" s="83">
        <v>44448</v>
      </c>
      <c r="D147" s="84" t="s">
        <v>1610</v>
      </c>
      <c r="E147" s="84" t="s">
        <v>188</v>
      </c>
      <c r="F147" s="84"/>
      <c r="G147" s="84" t="s">
        <v>1532</v>
      </c>
      <c r="H147" s="84" t="s">
        <v>2</v>
      </c>
      <c r="I147" s="84" t="s">
        <v>878</v>
      </c>
      <c r="J147" s="84" t="s">
        <v>289</v>
      </c>
      <c r="K147" s="84" t="s">
        <v>614</v>
      </c>
      <c r="L147" s="84" t="s">
        <v>887</v>
      </c>
      <c r="M147" s="84" t="s">
        <v>888</v>
      </c>
      <c r="N147" s="84" t="s">
        <v>890</v>
      </c>
      <c r="O147" s="84"/>
      <c r="P147" s="84" t="s">
        <v>896</v>
      </c>
      <c r="Q147" s="85"/>
      <c r="R147" s="86" t="s">
        <v>897</v>
      </c>
      <c r="S147" s="91">
        <v>3000</v>
      </c>
      <c r="T147" s="84" t="s">
        <v>900</v>
      </c>
      <c r="U147" s="84"/>
      <c r="V147" s="84" t="s">
        <v>500</v>
      </c>
      <c r="W147" s="84" t="s">
        <v>901</v>
      </c>
      <c r="X147" s="88"/>
      <c r="Y147" s="88" t="s">
        <v>1689</v>
      </c>
      <c r="Z147" s="97" t="s">
        <v>1688</v>
      </c>
      <c r="AA147" s="90" t="s">
        <v>1494</v>
      </c>
    </row>
    <row r="148" spans="1:27" s="11" customFormat="1" ht="110.25" customHeight="1" x14ac:dyDescent="0.35">
      <c r="A148" s="82" t="s">
        <v>875</v>
      </c>
      <c r="B148" s="83">
        <v>43970</v>
      </c>
      <c r="C148" s="83"/>
      <c r="D148" s="84"/>
      <c r="E148" s="84" t="s">
        <v>188</v>
      </c>
      <c r="F148" s="84" t="s">
        <v>1097</v>
      </c>
      <c r="G148" s="84" t="s">
        <v>1622</v>
      </c>
      <c r="H148" s="84" t="s">
        <v>905</v>
      </c>
      <c r="I148" s="84"/>
      <c r="J148" s="84"/>
      <c r="K148" s="84" t="s">
        <v>614</v>
      </c>
      <c r="L148" s="84" t="s">
        <v>906</v>
      </c>
      <c r="M148" s="84" t="s">
        <v>907</v>
      </c>
      <c r="N148" s="84" t="s">
        <v>908</v>
      </c>
      <c r="O148" s="84" t="s">
        <v>909</v>
      </c>
      <c r="P148" s="95" t="s">
        <v>910</v>
      </c>
      <c r="Q148" s="85" t="s">
        <v>911</v>
      </c>
      <c r="R148" s="86" t="s">
        <v>912</v>
      </c>
      <c r="S148" s="91">
        <v>100000</v>
      </c>
      <c r="T148" s="84" t="s">
        <v>913</v>
      </c>
      <c r="U148" s="84"/>
      <c r="V148" s="84" t="s">
        <v>500</v>
      </c>
      <c r="W148" s="84" t="s">
        <v>914</v>
      </c>
      <c r="X148" s="88"/>
      <c r="Y148" s="88"/>
      <c r="Z148" s="89" t="s">
        <v>1493</v>
      </c>
      <c r="AA148" s="90"/>
    </row>
    <row r="149" spans="1:27" s="11" customFormat="1" ht="31.5" customHeight="1" x14ac:dyDescent="0.35">
      <c r="A149" s="82" t="s">
        <v>973</v>
      </c>
      <c r="B149" s="83">
        <v>43976</v>
      </c>
      <c r="C149" s="83"/>
      <c r="D149" s="84"/>
      <c r="E149" s="84" t="s">
        <v>188</v>
      </c>
      <c r="F149" s="84"/>
      <c r="G149" s="84" t="s">
        <v>1532</v>
      </c>
      <c r="H149" s="84" t="s">
        <v>631</v>
      </c>
      <c r="I149" s="84" t="s">
        <v>981</v>
      </c>
      <c r="J149" s="84" t="s">
        <v>982</v>
      </c>
      <c r="K149" s="84" t="s">
        <v>614</v>
      </c>
      <c r="L149" s="84" t="s">
        <v>989</v>
      </c>
      <c r="M149" s="84" t="s">
        <v>981</v>
      </c>
      <c r="N149" s="84" t="s">
        <v>992</v>
      </c>
      <c r="O149" s="84"/>
      <c r="P149" s="84" t="s">
        <v>1000</v>
      </c>
      <c r="Q149" s="85" t="s">
        <v>1001</v>
      </c>
      <c r="R149" s="86" t="s">
        <v>1002</v>
      </c>
      <c r="S149" s="120">
        <v>10000</v>
      </c>
      <c r="T149" s="84" t="s">
        <v>1007</v>
      </c>
      <c r="U149" s="84"/>
      <c r="V149" s="84" t="s">
        <v>308</v>
      </c>
      <c r="W149" s="84"/>
      <c r="X149" s="88" t="s">
        <v>1009</v>
      </c>
      <c r="Y149" s="88"/>
      <c r="Z149" s="89" t="s">
        <v>1010</v>
      </c>
      <c r="AA149" s="90"/>
    </row>
    <row r="150" spans="1:27" s="11" customFormat="1" ht="15.75" customHeight="1" x14ac:dyDescent="0.35">
      <c r="A150" s="82" t="s">
        <v>974</v>
      </c>
      <c r="B150" s="83">
        <v>43976</v>
      </c>
      <c r="C150" s="83"/>
      <c r="D150" s="84"/>
      <c r="E150" s="84" t="s">
        <v>184</v>
      </c>
      <c r="F150" s="84"/>
      <c r="G150" s="84" t="s">
        <v>1622</v>
      </c>
      <c r="H150" s="84" t="s">
        <v>983</v>
      </c>
      <c r="I150" s="84"/>
      <c r="J150" s="84" t="s">
        <v>984</v>
      </c>
      <c r="K150" s="84" t="s">
        <v>614</v>
      </c>
      <c r="L150" s="84" t="s">
        <v>990</v>
      </c>
      <c r="M150" s="84" t="s">
        <v>991</v>
      </c>
      <c r="N150" s="84" t="s">
        <v>993</v>
      </c>
      <c r="O150" s="84"/>
      <c r="P150" s="84" t="s">
        <v>1003</v>
      </c>
      <c r="Q150" s="85" t="s">
        <v>1004</v>
      </c>
      <c r="R150" s="86" t="s">
        <v>1005</v>
      </c>
      <c r="S150" s="120">
        <v>800000</v>
      </c>
      <c r="T150" s="84" t="s">
        <v>1008</v>
      </c>
      <c r="U150" s="84"/>
      <c r="V150" s="84" t="s">
        <v>500</v>
      </c>
      <c r="W150" s="84"/>
      <c r="X150" s="88"/>
      <c r="Y150" s="88"/>
      <c r="Z150" s="89"/>
      <c r="AA150" s="90"/>
    </row>
    <row r="151" spans="1:27" s="11" customFormat="1" ht="15.75" customHeight="1" x14ac:dyDescent="0.35">
      <c r="A151" s="82" t="s">
        <v>975</v>
      </c>
      <c r="B151" s="83">
        <v>43977</v>
      </c>
      <c r="C151" s="83"/>
      <c r="D151" s="84"/>
      <c r="E151" s="84" t="s">
        <v>185</v>
      </c>
      <c r="F151" s="84"/>
      <c r="G151" s="84" t="s">
        <v>1622</v>
      </c>
      <c r="H151" s="84" t="s">
        <v>977</v>
      </c>
      <c r="I151" s="84" t="s">
        <v>978</v>
      </c>
      <c r="J151" s="84" t="s">
        <v>508</v>
      </c>
      <c r="K151" s="84" t="s">
        <v>614</v>
      </c>
      <c r="L151" s="84" t="s">
        <v>985</v>
      </c>
      <c r="M151" s="84" t="s">
        <v>986</v>
      </c>
      <c r="N151" s="84"/>
      <c r="O151" s="84"/>
      <c r="P151" s="84" t="s">
        <v>994</v>
      </c>
      <c r="Q151" s="85" t="s">
        <v>995</v>
      </c>
      <c r="R151" s="86" t="s">
        <v>996</v>
      </c>
      <c r="S151" s="91"/>
      <c r="T151" s="84"/>
      <c r="U151" s="84"/>
      <c r="V151" s="84"/>
      <c r="W151" s="84"/>
      <c r="X151" s="88"/>
      <c r="Y151" s="88"/>
      <c r="Z151" s="89"/>
      <c r="AA151" s="90"/>
    </row>
    <row r="152" spans="1:27" s="11" customFormat="1" ht="110.25" customHeight="1" x14ac:dyDescent="0.35">
      <c r="A152" s="82" t="s">
        <v>976</v>
      </c>
      <c r="B152" s="83">
        <v>43977</v>
      </c>
      <c r="C152" s="83"/>
      <c r="D152" s="84"/>
      <c r="E152" s="84" t="s">
        <v>184</v>
      </c>
      <c r="F152" s="84"/>
      <c r="G152" s="84" t="s">
        <v>1622</v>
      </c>
      <c r="H152" s="84" t="s">
        <v>977</v>
      </c>
      <c r="I152" s="84" t="s">
        <v>979</v>
      </c>
      <c r="J152" s="84" t="s">
        <v>980</v>
      </c>
      <c r="K152" s="84" t="s">
        <v>614</v>
      </c>
      <c r="L152" s="84" t="s">
        <v>987</v>
      </c>
      <c r="M152" s="84" t="s">
        <v>988</v>
      </c>
      <c r="N152" s="84"/>
      <c r="O152" s="84"/>
      <c r="P152" s="95" t="s">
        <v>997</v>
      </c>
      <c r="Q152" s="85" t="s">
        <v>998</v>
      </c>
      <c r="R152" s="86" t="s">
        <v>999</v>
      </c>
      <c r="S152" s="91">
        <v>350000</v>
      </c>
      <c r="T152" s="84" t="s">
        <v>1006</v>
      </c>
      <c r="U152" s="84"/>
      <c r="V152" s="84" t="s">
        <v>500</v>
      </c>
      <c r="W152" s="84"/>
      <c r="X152" s="88"/>
      <c r="Y152" s="88"/>
      <c r="Z152" s="89"/>
      <c r="AA152" s="90"/>
    </row>
    <row r="153" spans="1:27" s="11" customFormat="1" ht="63" customHeight="1" x14ac:dyDescent="0.35">
      <c r="A153" s="82" t="s">
        <v>1035</v>
      </c>
      <c r="B153" s="83">
        <v>43979</v>
      </c>
      <c r="C153" s="83"/>
      <c r="D153" s="84"/>
      <c r="E153" s="84" t="s">
        <v>1268</v>
      </c>
      <c r="F153" s="84"/>
      <c r="G153" s="84" t="s">
        <v>1532</v>
      </c>
      <c r="H153" s="84" t="s">
        <v>508</v>
      </c>
      <c r="I153" s="84" t="s">
        <v>1036</v>
      </c>
      <c r="J153" s="84" t="s">
        <v>24</v>
      </c>
      <c r="K153" s="84" t="s">
        <v>614</v>
      </c>
      <c r="L153" s="121" t="s">
        <v>648</v>
      </c>
      <c r="M153" s="84" t="s">
        <v>1037</v>
      </c>
      <c r="N153" s="84" t="s">
        <v>1038</v>
      </c>
      <c r="O153" s="84"/>
      <c r="P153" s="122" t="s">
        <v>1039</v>
      </c>
      <c r="Q153" s="85"/>
      <c r="R153" s="86" t="s">
        <v>1040</v>
      </c>
      <c r="S153" s="91" t="s">
        <v>1041</v>
      </c>
      <c r="T153" s="84"/>
      <c r="U153" s="84"/>
      <c r="V153" s="84" t="s">
        <v>500</v>
      </c>
      <c r="W153" s="84"/>
      <c r="X153" s="88"/>
      <c r="Y153" s="88"/>
      <c r="Z153" s="89"/>
      <c r="AA153" s="90"/>
    </row>
    <row r="154" spans="1:27" ht="94.5" customHeight="1" x14ac:dyDescent="0.35">
      <c r="A154" s="82" t="s">
        <v>1042</v>
      </c>
      <c r="B154" s="83">
        <v>43980</v>
      </c>
      <c r="C154" s="83"/>
      <c r="D154" s="84"/>
      <c r="E154" s="84" t="s">
        <v>189</v>
      </c>
      <c r="F154" s="84" t="s">
        <v>1098</v>
      </c>
      <c r="G154" s="84" t="s">
        <v>1043</v>
      </c>
      <c r="H154" s="84" t="s">
        <v>1044</v>
      </c>
      <c r="I154" s="84" t="s">
        <v>1045</v>
      </c>
      <c r="J154" s="84" t="s">
        <v>1046</v>
      </c>
      <c r="K154" s="84" t="s">
        <v>614</v>
      </c>
      <c r="L154" s="84" t="s">
        <v>731</v>
      </c>
      <c r="M154" s="84" t="s">
        <v>1047</v>
      </c>
      <c r="N154" s="84"/>
      <c r="O154" s="84"/>
      <c r="P154" s="123" t="s">
        <v>1048</v>
      </c>
      <c r="Q154" s="85" t="s">
        <v>1049</v>
      </c>
      <c r="R154" s="86" t="s">
        <v>1050</v>
      </c>
      <c r="S154" s="91" t="s">
        <v>1051</v>
      </c>
      <c r="T154" s="84"/>
      <c r="U154" s="84"/>
      <c r="V154" s="84" t="s">
        <v>500</v>
      </c>
      <c r="W154" s="121" t="s">
        <v>1052</v>
      </c>
      <c r="X154" s="88"/>
      <c r="Y154" s="88"/>
      <c r="Z154" s="89"/>
      <c r="AA154" s="90"/>
    </row>
    <row r="155" spans="1:27" s="11" customFormat="1" ht="204.75" customHeight="1" x14ac:dyDescent="0.35">
      <c r="A155" s="82" t="s">
        <v>1078</v>
      </c>
      <c r="B155" s="83">
        <v>43987</v>
      </c>
      <c r="C155" s="83">
        <v>44448</v>
      </c>
      <c r="D155" s="84" t="s">
        <v>1506</v>
      </c>
      <c r="E155" s="124" t="s">
        <v>188</v>
      </c>
      <c r="F155" s="124"/>
      <c r="G155" s="84" t="s">
        <v>1532</v>
      </c>
      <c r="H155" s="84" t="s">
        <v>79</v>
      </c>
      <c r="I155" s="84" t="s">
        <v>1079</v>
      </c>
      <c r="J155" s="84"/>
      <c r="K155" s="84" t="s">
        <v>614</v>
      </c>
      <c r="L155" s="84" t="s">
        <v>1080</v>
      </c>
      <c r="M155" s="84" t="s">
        <v>1081</v>
      </c>
      <c r="N155" s="84" t="s">
        <v>1585</v>
      </c>
      <c r="O155" s="84"/>
      <c r="P155" s="84" t="s">
        <v>1082</v>
      </c>
      <c r="Q155" s="85" t="s">
        <v>1083</v>
      </c>
      <c r="R155" s="86" t="s">
        <v>1586</v>
      </c>
      <c r="S155" s="91"/>
      <c r="T155" s="84" t="s">
        <v>1084</v>
      </c>
      <c r="U155" s="84"/>
      <c r="V155" s="84" t="s">
        <v>500</v>
      </c>
      <c r="W155" s="84" t="s">
        <v>1085</v>
      </c>
      <c r="X155" s="88"/>
      <c r="Y155" s="88" t="s">
        <v>1587</v>
      </c>
      <c r="Z155" s="89"/>
      <c r="AA155" s="90"/>
    </row>
    <row r="156" spans="1:27" s="11" customFormat="1" ht="63" customHeight="1" x14ac:dyDescent="0.35">
      <c r="A156" s="82" t="s">
        <v>1099</v>
      </c>
      <c r="B156" s="83">
        <v>43994</v>
      </c>
      <c r="C156" s="83">
        <v>44452</v>
      </c>
      <c r="D156" s="84" t="s">
        <v>1506</v>
      </c>
      <c r="E156" s="84" t="s">
        <v>186</v>
      </c>
      <c r="F156" s="84"/>
      <c r="G156" s="84" t="s">
        <v>1043</v>
      </c>
      <c r="H156" s="84" t="s">
        <v>38</v>
      </c>
      <c r="I156" s="84" t="s">
        <v>38</v>
      </c>
      <c r="J156" s="84"/>
      <c r="K156" s="84" t="s">
        <v>614</v>
      </c>
      <c r="L156" s="84" t="s">
        <v>1668</v>
      </c>
      <c r="M156" s="84" t="s">
        <v>1669</v>
      </c>
      <c r="N156" s="84"/>
      <c r="O156" s="84" t="s">
        <v>1666</v>
      </c>
      <c r="P156" s="84" t="s">
        <v>1667</v>
      </c>
      <c r="Q156" s="85" t="s">
        <v>1100</v>
      </c>
      <c r="R156" s="86" t="s">
        <v>1101</v>
      </c>
      <c r="S156" s="91">
        <v>84700</v>
      </c>
      <c r="T156" s="84" t="s">
        <v>1102</v>
      </c>
      <c r="U156" s="79" t="str">
        <f>HYPERLINK("#'Funding'!A"&amp;MATCH("NZWRC1901",Funding!A:A,FALSE),"NZWRC1901")</f>
        <v>NZWRC1901</v>
      </c>
      <c r="V156" s="84" t="s">
        <v>500</v>
      </c>
      <c r="W156" s="84" t="s">
        <v>1665</v>
      </c>
      <c r="X156" s="88"/>
      <c r="Y156" s="88"/>
      <c r="Z156" s="89"/>
      <c r="AA156" s="90"/>
    </row>
    <row r="157" spans="1:27" s="11" customFormat="1" ht="31.5" customHeight="1" x14ac:dyDescent="0.35">
      <c r="A157" s="82" t="s">
        <v>1133</v>
      </c>
      <c r="B157" s="83">
        <v>44000</v>
      </c>
      <c r="C157" s="83"/>
      <c r="D157" s="84"/>
      <c r="E157" s="84" t="s">
        <v>188</v>
      </c>
      <c r="F157" s="84"/>
      <c r="G157" s="84" t="s">
        <v>1532</v>
      </c>
      <c r="H157" s="84" t="s">
        <v>508</v>
      </c>
      <c r="I157" s="84" t="s">
        <v>1134</v>
      </c>
      <c r="J157" s="84"/>
      <c r="K157" s="84" t="s">
        <v>788</v>
      </c>
      <c r="L157" s="84" t="s">
        <v>1136</v>
      </c>
      <c r="M157" s="84" t="s">
        <v>1137</v>
      </c>
      <c r="N157" s="84"/>
      <c r="O157" s="84" t="s">
        <v>1135</v>
      </c>
      <c r="P157" s="84" t="s">
        <v>1138</v>
      </c>
      <c r="Q157" s="85" t="s">
        <v>1139</v>
      </c>
      <c r="R157" s="86" t="s">
        <v>1140</v>
      </c>
      <c r="S157" s="91"/>
      <c r="T157" s="84"/>
      <c r="U157" s="84"/>
      <c r="V157" s="84" t="s">
        <v>500</v>
      </c>
      <c r="W157" s="84" t="s">
        <v>1141</v>
      </c>
      <c r="X157" s="88"/>
      <c r="Y157" s="88"/>
      <c r="Z157" s="89"/>
      <c r="AA157" s="90"/>
    </row>
    <row r="158" spans="1:27" s="11" customFormat="1" ht="110.25" customHeight="1" x14ac:dyDescent="0.35">
      <c r="A158" s="82" t="s">
        <v>1180</v>
      </c>
      <c r="B158" s="83">
        <v>44011</v>
      </c>
      <c r="C158" s="83">
        <v>44522</v>
      </c>
      <c r="D158" s="84" t="s">
        <v>1516</v>
      </c>
      <c r="E158" s="84" t="s">
        <v>188</v>
      </c>
      <c r="F158" s="84"/>
      <c r="G158" s="84" t="s">
        <v>1532</v>
      </c>
      <c r="H158" s="84" t="s">
        <v>631</v>
      </c>
      <c r="I158" s="84" t="s">
        <v>1181</v>
      </c>
      <c r="J158" s="84"/>
      <c r="K158" s="84" t="s">
        <v>730</v>
      </c>
      <c r="L158" s="84" t="s">
        <v>1182</v>
      </c>
      <c r="M158" s="84" t="s">
        <v>1183</v>
      </c>
      <c r="N158" s="84"/>
      <c r="O158" s="84"/>
      <c r="P158" s="84" t="s">
        <v>1184</v>
      </c>
      <c r="Q158" s="85" t="s">
        <v>1185</v>
      </c>
      <c r="R158" s="86" t="s">
        <v>1186</v>
      </c>
      <c r="S158" s="91"/>
      <c r="T158" s="84"/>
      <c r="U158" s="84"/>
      <c r="V158" s="84" t="s">
        <v>524</v>
      </c>
      <c r="W158" s="84" t="s">
        <v>1187</v>
      </c>
      <c r="X158" s="88" t="s">
        <v>1728</v>
      </c>
      <c r="Y158" s="88"/>
      <c r="Z158" s="89"/>
      <c r="AA158" s="169" t="s">
        <v>1727</v>
      </c>
    </row>
    <row r="159" spans="1:27" s="11" customFormat="1" ht="141.75" customHeight="1" x14ac:dyDescent="0.35">
      <c r="A159" s="82" t="s">
        <v>1261</v>
      </c>
      <c r="B159" s="83">
        <v>44032</v>
      </c>
      <c r="C159" s="83"/>
      <c r="D159" s="84"/>
      <c r="E159" s="84" t="s">
        <v>188</v>
      </c>
      <c r="F159" s="84" t="s">
        <v>1269</v>
      </c>
      <c r="G159" s="84" t="s">
        <v>1532</v>
      </c>
      <c r="H159" s="84" t="s">
        <v>631</v>
      </c>
      <c r="I159" s="84" t="s">
        <v>981</v>
      </c>
      <c r="J159" s="84" t="s">
        <v>1276</v>
      </c>
      <c r="K159" s="84" t="s">
        <v>1279</v>
      </c>
      <c r="L159" s="84" t="s">
        <v>989</v>
      </c>
      <c r="M159" s="84" t="s">
        <v>981</v>
      </c>
      <c r="N159" s="84" t="s">
        <v>1281</v>
      </c>
      <c r="O159" s="84" t="s">
        <v>981</v>
      </c>
      <c r="P159" s="84" t="s">
        <v>1000</v>
      </c>
      <c r="Q159" s="85" t="s">
        <v>1282</v>
      </c>
      <c r="R159" s="86" t="s">
        <v>1283</v>
      </c>
      <c r="S159" s="91">
        <v>10000</v>
      </c>
      <c r="T159" s="84" t="s">
        <v>1007</v>
      </c>
      <c r="U159" s="84"/>
      <c r="V159" s="84" t="s">
        <v>308</v>
      </c>
      <c r="W159" s="84"/>
      <c r="X159" s="88"/>
      <c r="Y159" s="88"/>
      <c r="Z159" s="89" t="s">
        <v>1320</v>
      </c>
      <c r="AA159" s="90"/>
    </row>
    <row r="160" spans="1:27" s="11" customFormat="1" ht="110.25" customHeight="1" x14ac:dyDescent="0.35">
      <c r="A160" s="82" t="s">
        <v>1262</v>
      </c>
      <c r="B160" s="83">
        <v>44032</v>
      </c>
      <c r="C160" s="83"/>
      <c r="D160" s="84"/>
      <c r="E160" s="84" t="s">
        <v>188</v>
      </c>
      <c r="F160" s="84"/>
      <c r="G160" s="84" t="s">
        <v>1532</v>
      </c>
      <c r="H160" s="84" t="s">
        <v>631</v>
      </c>
      <c r="I160" s="84"/>
      <c r="J160" s="84" t="s">
        <v>1275</v>
      </c>
      <c r="K160" s="84" t="s">
        <v>788</v>
      </c>
      <c r="L160" s="84" t="s">
        <v>1284</v>
      </c>
      <c r="M160" s="84" t="s">
        <v>1285</v>
      </c>
      <c r="N160" s="84" t="s">
        <v>1286</v>
      </c>
      <c r="O160" s="84" t="s">
        <v>1310</v>
      </c>
      <c r="P160" s="84" t="s">
        <v>1297</v>
      </c>
      <c r="Q160" s="85" t="s">
        <v>1298</v>
      </c>
      <c r="R160" s="86" t="s">
        <v>1299</v>
      </c>
      <c r="S160" s="91"/>
      <c r="T160" s="84"/>
      <c r="U160" s="84"/>
      <c r="V160" s="84" t="s">
        <v>500</v>
      </c>
      <c r="W160" s="84" t="s">
        <v>1316</v>
      </c>
      <c r="X160" s="88"/>
      <c r="Y160" s="88"/>
      <c r="Z160" s="89"/>
      <c r="AA160" s="90"/>
    </row>
    <row r="161" spans="1:27" s="11" customFormat="1" ht="173.25" customHeight="1" x14ac:dyDescent="0.35">
      <c r="A161" s="82" t="s">
        <v>1263</v>
      </c>
      <c r="B161" s="83">
        <v>44032</v>
      </c>
      <c r="C161" s="83"/>
      <c r="D161" s="84"/>
      <c r="E161" s="84" t="s">
        <v>188</v>
      </c>
      <c r="F161" s="84"/>
      <c r="G161" s="84" t="s">
        <v>1532</v>
      </c>
      <c r="H161" s="84" t="s">
        <v>631</v>
      </c>
      <c r="I161" s="84" t="s">
        <v>1271</v>
      </c>
      <c r="J161" s="84"/>
      <c r="K161" s="84" t="s">
        <v>1279</v>
      </c>
      <c r="L161" s="84" t="s">
        <v>1287</v>
      </c>
      <c r="M161" s="84" t="s">
        <v>1285</v>
      </c>
      <c r="N161" s="84"/>
      <c r="O161" s="84" t="s">
        <v>1310</v>
      </c>
      <c r="P161" s="84" t="s">
        <v>1297</v>
      </c>
      <c r="Q161" s="85" t="s">
        <v>1300</v>
      </c>
      <c r="R161" s="86" t="s">
        <v>1301</v>
      </c>
      <c r="S161" s="91"/>
      <c r="T161" s="84"/>
      <c r="U161" s="84"/>
      <c r="V161" s="84" t="s">
        <v>500</v>
      </c>
      <c r="W161" s="84" t="s">
        <v>1317</v>
      </c>
      <c r="X161" s="88"/>
      <c r="Y161" s="88"/>
      <c r="Z161" s="89" t="s">
        <v>1321</v>
      </c>
      <c r="AA161" s="90"/>
    </row>
    <row r="162" spans="1:27" s="11" customFormat="1" ht="15.75" customHeight="1" x14ac:dyDescent="0.35">
      <c r="A162" s="82" t="s">
        <v>1264</v>
      </c>
      <c r="B162" s="83">
        <v>44032</v>
      </c>
      <c r="C162" s="83"/>
      <c r="D162" s="84"/>
      <c r="E162" s="84" t="s">
        <v>188</v>
      </c>
      <c r="F162" s="84"/>
      <c r="G162" s="84" t="s">
        <v>1532</v>
      </c>
      <c r="H162" s="84" t="s">
        <v>631</v>
      </c>
      <c r="I162" s="84" t="s">
        <v>1271</v>
      </c>
      <c r="J162" s="84"/>
      <c r="K162" s="84" t="s">
        <v>614</v>
      </c>
      <c r="L162" s="84" t="s">
        <v>1287</v>
      </c>
      <c r="M162" s="84" t="s">
        <v>1285</v>
      </c>
      <c r="N162" s="84" t="s">
        <v>1288</v>
      </c>
      <c r="O162" s="84" t="s">
        <v>1310</v>
      </c>
      <c r="P162" s="84" t="s">
        <v>1297</v>
      </c>
      <c r="Q162" s="85" t="s">
        <v>1300</v>
      </c>
      <c r="R162" s="86" t="s">
        <v>1302</v>
      </c>
      <c r="S162" s="91"/>
      <c r="T162" s="84"/>
      <c r="U162" s="84"/>
      <c r="V162" s="84" t="s">
        <v>500</v>
      </c>
      <c r="W162" s="84" t="s">
        <v>1318</v>
      </c>
      <c r="X162" s="88"/>
      <c r="Y162" s="88"/>
      <c r="Z162" s="89"/>
      <c r="AA162" s="90"/>
    </row>
    <row r="163" spans="1:27" s="11" customFormat="1" ht="252" customHeight="1" x14ac:dyDescent="0.35">
      <c r="A163" s="82" t="s">
        <v>1265</v>
      </c>
      <c r="B163" s="83">
        <v>44032</v>
      </c>
      <c r="C163" s="83"/>
      <c r="D163" s="84"/>
      <c r="E163" s="84" t="s">
        <v>186</v>
      </c>
      <c r="F163" s="84"/>
      <c r="G163" s="84" t="s">
        <v>1532</v>
      </c>
      <c r="H163" s="84" t="s">
        <v>631</v>
      </c>
      <c r="I163" s="84" t="s">
        <v>1272</v>
      </c>
      <c r="J163" s="84"/>
      <c r="K163" s="84"/>
      <c r="L163" s="84" t="s">
        <v>1289</v>
      </c>
      <c r="M163" s="84" t="s">
        <v>1290</v>
      </c>
      <c r="N163" s="84"/>
      <c r="O163" s="84" t="s">
        <v>1311</v>
      </c>
      <c r="P163" s="84" t="s">
        <v>1303</v>
      </c>
      <c r="Q163" s="85" t="s">
        <v>1304</v>
      </c>
      <c r="R163" s="86"/>
      <c r="S163" s="91"/>
      <c r="T163" s="84" t="s">
        <v>1313</v>
      </c>
      <c r="U163" s="84"/>
      <c r="V163" s="84" t="s">
        <v>500</v>
      </c>
      <c r="W163" s="84"/>
      <c r="X163" s="88"/>
      <c r="Y163" s="88"/>
      <c r="Z163" s="89"/>
      <c r="AA163" s="90"/>
    </row>
    <row r="164" spans="1:27" s="11" customFormat="1" ht="299.25" customHeight="1" x14ac:dyDescent="0.35">
      <c r="A164" s="82" t="s">
        <v>1266</v>
      </c>
      <c r="B164" s="83">
        <v>44033</v>
      </c>
      <c r="C164" s="83"/>
      <c r="D164" s="84"/>
      <c r="E164" s="84" t="s">
        <v>1268</v>
      </c>
      <c r="F164" s="84" t="s">
        <v>1270</v>
      </c>
      <c r="G164" s="84" t="s">
        <v>1532</v>
      </c>
      <c r="H164" s="84" t="s">
        <v>631</v>
      </c>
      <c r="I164" s="84" t="s">
        <v>1273</v>
      </c>
      <c r="J164" s="84" t="s">
        <v>1277</v>
      </c>
      <c r="K164" s="84" t="s">
        <v>620</v>
      </c>
      <c r="L164" s="84" t="s">
        <v>1291</v>
      </c>
      <c r="M164" s="84" t="s">
        <v>1292</v>
      </c>
      <c r="N164" s="84" t="s">
        <v>1293</v>
      </c>
      <c r="O164" s="84" t="s">
        <v>1312</v>
      </c>
      <c r="P164" s="84" t="s">
        <v>1305</v>
      </c>
      <c r="Q164" s="85" t="s">
        <v>1306</v>
      </c>
      <c r="R164" s="86" t="s">
        <v>1307</v>
      </c>
      <c r="S164" s="91"/>
      <c r="T164" s="84" t="s">
        <v>1314</v>
      </c>
      <c r="U164" s="84"/>
      <c r="V164" s="84" t="s">
        <v>1315</v>
      </c>
      <c r="W164" s="84" t="s">
        <v>1319</v>
      </c>
      <c r="X164" s="88"/>
      <c r="Y164" s="88"/>
      <c r="Z164" s="89"/>
      <c r="AA164" s="90"/>
    </row>
    <row r="165" spans="1:27" s="11" customFormat="1" ht="63" customHeight="1" x14ac:dyDescent="0.35">
      <c r="A165" s="82" t="s">
        <v>1267</v>
      </c>
      <c r="B165" s="83">
        <v>44033</v>
      </c>
      <c r="C165" s="83"/>
      <c r="D165" s="84"/>
      <c r="E165" s="84" t="s">
        <v>188</v>
      </c>
      <c r="F165" s="84"/>
      <c r="G165" s="84" t="s">
        <v>1532</v>
      </c>
      <c r="H165" s="84" t="s">
        <v>1375</v>
      </c>
      <c r="I165" s="84" t="s">
        <v>1274</v>
      </c>
      <c r="J165" s="84" t="s">
        <v>1278</v>
      </c>
      <c r="K165" s="84" t="s">
        <v>1280</v>
      </c>
      <c r="L165" s="84" t="s">
        <v>1294</v>
      </c>
      <c r="M165" s="84" t="s">
        <v>1295</v>
      </c>
      <c r="N165" s="84" t="s">
        <v>1296</v>
      </c>
      <c r="O165" s="84"/>
      <c r="P165" s="84" t="s">
        <v>1308</v>
      </c>
      <c r="Q165" s="85" t="s">
        <v>1309</v>
      </c>
      <c r="R165" s="86" t="s">
        <v>1376</v>
      </c>
      <c r="S165" s="91"/>
      <c r="T165" s="84"/>
      <c r="U165" s="84"/>
      <c r="V165" s="84" t="s">
        <v>1315</v>
      </c>
      <c r="W165" s="84"/>
      <c r="X165" s="88"/>
      <c r="Y165" s="88"/>
      <c r="Z165" s="89"/>
      <c r="AA165" s="90"/>
    </row>
    <row r="166" spans="1:27" s="11" customFormat="1" ht="91.15" customHeight="1" x14ac:dyDescent="0.35">
      <c r="A166" s="82" t="s">
        <v>1326</v>
      </c>
      <c r="B166" s="83">
        <v>44035</v>
      </c>
      <c r="C166" s="83"/>
      <c r="D166" s="84"/>
      <c r="E166" s="84" t="s">
        <v>188</v>
      </c>
      <c r="F166" s="84"/>
      <c r="G166" s="84" t="s">
        <v>1532</v>
      </c>
      <c r="H166" s="84" t="s">
        <v>289</v>
      </c>
      <c r="I166" s="84" t="s">
        <v>1327</v>
      </c>
      <c r="J166" s="84" t="s">
        <v>1374</v>
      </c>
      <c r="K166" s="84" t="s">
        <v>614</v>
      </c>
      <c r="L166" s="84" t="s">
        <v>1328</v>
      </c>
      <c r="M166" s="84" t="s">
        <v>1329</v>
      </c>
      <c r="N166" s="84"/>
      <c r="O166" s="84"/>
      <c r="P166" s="84" t="s">
        <v>1330</v>
      </c>
      <c r="Q166" s="85"/>
      <c r="R166" s="86" t="s">
        <v>1331</v>
      </c>
      <c r="S166" s="91"/>
      <c r="T166" s="84" t="s">
        <v>1332</v>
      </c>
      <c r="U166" s="84"/>
      <c r="V166" s="84" t="s">
        <v>308</v>
      </c>
      <c r="W166" s="84" t="s">
        <v>1333</v>
      </c>
      <c r="X166" s="88"/>
      <c r="Y166" s="88"/>
      <c r="Z166" s="97" t="s">
        <v>1692</v>
      </c>
      <c r="AA166" s="90"/>
    </row>
    <row r="167" spans="1:27" s="11" customFormat="1" ht="222.65" customHeight="1" x14ac:dyDescent="0.35">
      <c r="A167" s="82" t="s">
        <v>1342</v>
      </c>
      <c r="B167" s="83">
        <v>44055</v>
      </c>
      <c r="C167" s="83"/>
      <c r="D167" s="84"/>
      <c r="E167" s="84" t="s">
        <v>189</v>
      </c>
      <c r="F167" s="84" t="s">
        <v>1345</v>
      </c>
      <c r="G167" s="84" t="s">
        <v>1346</v>
      </c>
      <c r="H167" s="84" t="s">
        <v>1347</v>
      </c>
      <c r="I167" s="84" t="s">
        <v>1348</v>
      </c>
      <c r="J167" s="84" t="s">
        <v>1349</v>
      </c>
      <c r="K167" s="84" t="s">
        <v>788</v>
      </c>
      <c r="L167" s="84" t="s">
        <v>1350</v>
      </c>
      <c r="M167" s="84" t="s">
        <v>1351</v>
      </c>
      <c r="N167" s="84" t="s">
        <v>1352</v>
      </c>
      <c r="O167" s="84" t="s">
        <v>1353</v>
      </c>
      <c r="P167" s="84" t="s">
        <v>1354</v>
      </c>
      <c r="Q167" s="85" t="s">
        <v>1355</v>
      </c>
      <c r="R167" s="86" t="s">
        <v>1356</v>
      </c>
      <c r="S167" s="91"/>
      <c r="T167" s="84"/>
      <c r="U167" s="84"/>
      <c r="V167" s="84" t="s">
        <v>500</v>
      </c>
      <c r="W167" s="84" t="s">
        <v>1357</v>
      </c>
      <c r="X167" s="88"/>
      <c r="Y167" s="88"/>
      <c r="Z167" s="125"/>
      <c r="AA167" s="90"/>
    </row>
    <row r="168" spans="1:27" s="11" customFormat="1" ht="91.9" customHeight="1" x14ac:dyDescent="0.35">
      <c r="A168" s="82" t="s">
        <v>1343</v>
      </c>
      <c r="B168" s="83">
        <v>44062</v>
      </c>
      <c r="C168" s="83"/>
      <c r="D168" s="84"/>
      <c r="E168" s="84" t="s">
        <v>357</v>
      </c>
      <c r="F168" s="84"/>
      <c r="G168" s="84" t="s">
        <v>1532</v>
      </c>
      <c r="H168" s="84" t="s">
        <v>631</v>
      </c>
      <c r="I168" s="84" t="s">
        <v>1358</v>
      </c>
      <c r="J168" s="84" t="s">
        <v>1359</v>
      </c>
      <c r="K168" s="84" t="s">
        <v>614</v>
      </c>
      <c r="L168" s="84" t="s">
        <v>1360</v>
      </c>
      <c r="M168" s="84" t="s">
        <v>1361</v>
      </c>
      <c r="N168" s="84" t="s">
        <v>1362</v>
      </c>
      <c r="O168" s="84"/>
      <c r="P168" s="84" t="s">
        <v>1363</v>
      </c>
      <c r="Q168" s="85" t="s">
        <v>1364</v>
      </c>
      <c r="R168" s="86" t="s">
        <v>1365</v>
      </c>
      <c r="S168" s="91"/>
      <c r="T168" s="84"/>
      <c r="U168" s="84"/>
      <c r="V168" s="84" t="s">
        <v>500</v>
      </c>
      <c r="W168" s="84"/>
      <c r="X168" s="88"/>
      <c r="Y168" s="88"/>
      <c r="Z168" s="89"/>
      <c r="AA168" s="90"/>
    </row>
    <row r="169" spans="1:27" s="11" customFormat="1" ht="409.5" customHeight="1" x14ac:dyDescent="0.35">
      <c r="A169" s="82" t="s">
        <v>1344</v>
      </c>
      <c r="B169" s="83">
        <v>44064</v>
      </c>
      <c r="C169" s="83"/>
      <c r="D169" s="84"/>
      <c r="E169" s="84" t="s">
        <v>188</v>
      </c>
      <c r="F169" s="84"/>
      <c r="G169" s="84" t="s">
        <v>1532</v>
      </c>
      <c r="H169" s="84" t="s">
        <v>631</v>
      </c>
      <c r="I169" s="84"/>
      <c r="J169" s="84"/>
      <c r="K169" s="84" t="s">
        <v>1366</v>
      </c>
      <c r="L169" s="84" t="s">
        <v>1367</v>
      </c>
      <c r="M169" s="84" t="s">
        <v>1368</v>
      </c>
      <c r="N169" s="84" t="s">
        <v>1369</v>
      </c>
      <c r="O169" s="84"/>
      <c r="P169" s="84" t="s">
        <v>1370</v>
      </c>
      <c r="Q169" s="85" t="s">
        <v>1371</v>
      </c>
      <c r="R169" s="86" t="s">
        <v>1372</v>
      </c>
      <c r="S169" s="91"/>
      <c r="T169" s="84"/>
      <c r="U169" s="84"/>
      <c r="V169" s="84" t="s">
        <v>308</v>
      </c>
      <c r="W169" s="84" t="s">
        <v>1373</v>
      </c>
      <c r="X169" s="88"/>
      <c r="Y169" s="88"/>
      <c r="Z169" s="89"/>
      <c r="AA169" s="90"/>
    </row>
    <row r="170" spans="1:27" s="11" customFormat="1" ht="409.5" customHeight="1" x14ac:dyDescent="0.35">
      <c r="A170" s="126" t="s">
        <v>1377</v>
      </c>
      <c r="B170" s="83">
        <v>44104</v>
      </c>
      <c r="C170" s="83">
        <v>44448</v>
      </c>
      <c r="D170" s="84" t="s">
        <v>1506</v>
      </c>
      <c r="E170" s="84" t="s">
        <v>357</v>
      </c>
      <c r="F170" s="84"/>
      <c r="G170" s="84" t="s">
        <v>568</v>
      </c>
      <c r="H170" s="84" t="s">
        <v>1378</v>
      </c>
      <c r="I170" s="84" t="s">
        <v>1378</v>
      </c>
      <c r="J170" s="84"/>
      <c r="K170" s="84" t="s">
        <v>614</v>
      </c>
      <c r="L170" s="84" t="s">
        <v>1379</v>
      </c>
      <c r="M170" s="84" t="s">
        <v>1380</v>
      </c>
      <c r="N170" s="84" t="s">
        <v>1381</v>
      </c>
      <c r="O170" s="84" t="s">
        <v>1382</v>
      </c>
      <c r="P170" s="84" t="s">
        <v>1383</v>
      </c>
      <c r="Q170" s="85" t="s">
        <v>1384</v>
      </c>
      <c r="R170" s="86" t="s">
        <v>1385</v>
      </c>
      <c r="S170" s="91">
        <v>850000</v>
      </c>
      <c r="T170" s="84" t="s">
        <v>1386</v>
      </c>
      <c r="U170" s="96" t="str">
        <f>HYPERLINK("#'Funding'!A"&amp;MATCH("CSSTE1903",Funding!A:A,FALSE),"CSSTE1903")</f>
        <v>CSSTE1903</v>
      </c>
      <c r="V170" s="84" t="s">
        <v>500</v>
      </c>
      <c r="W170" s="84" t="s">
        <v>1387</v>
      </c>
      <c r="X170" s="88"/>
      <c r="Y170" s="88"/>
      <c r="Z170" s="89"/>
      <c r="AA170" s="90" t="s">
        <v>1635</v>
      </c>
    </row>
    <row r="171" spans="1:27" s="11" customFormat="1" ht="94.5" customHeight="1" x14ac:dyDescent="0.35">
      <c r="A171" s="198" t="s">
        <v>1418</v>
      </c>
      <c r="B171" s="199">
        <v>44168</v>
      </c>
      <c r="C171" s="199">
        <v>44589</v>
      </c>
      <c r="D171" s="208" t="s">
        <v>1610</v>
      </c>
      <c r="E171" s="201" t="s">
        <v>185</v>
      </c>
      <c r="F171" s="201"/>
      <c r="G171" s="201" t="s">
        <v>568</v>
      </c>
      <c r="H171" s="201" t="s">
        <v>1423</v>
      </c>
      <c r="I171" s="201" t="s">
        <v>1423</v>
      </c>
      <c r="J171" s="201"/>
      <c r="K171" s="200" t="s">
        <v>1219</v>
      </c>
      <c r="L171" s="200" t="s">
        <v>1424</v>
      </c>
      <c r="M171" s="200" t="s">
        <v>1425</v>
      </c>
      <c r="N171" s="201"/>
      <c r="O171" s="201" t="s">
        <v>1426</v>
      </c>
      <c r="P171" s="201" t="s">
        <v>1427</v>
      </c>
      <c r="Q171" s="202" t="s">
        <v>1428</v>
      </c>
      <c r="R171" s="203" t="s">
        <v>1795</v>
      </c>
      <c r="S171" s="204"/>
      <c r="T171" s="201"/>
      <c r="U171" s="201"/>
      <c r="V171" s="201" t="s">
        <v>500</v>
      </c>
      <c r="W171" s="201" t="s">
        <v>1609</v>
      </c>
      <c r="X171" s="205"/>
      <c r="Y171" s="205"/>
      <c r="Z171" s="206"/>
      <c r="AA171" s="207" t="s">
        <v>1796</v>
      </c>
    </row>
    <row r="172" spans="1:27" s="11" customFormat="1" ht="173.25" customHeight="1" x14ac:dyDescent="0.35">
      <c r="A172" s="128" t="s">
        <v>1419</v>
      </c>
      <c r="B172" s="83">
        <v>44172</v>
      </c>
      <c r="C172" s="83">
        <v>44448</v>
      </c>
      <c r="D172" s="84" t="s">
        <v>1516</v>
      </c>
      <c r="E172" s="84" t="s">
        <v>318</v>
      </c>
      <c r="F172" s="84"/>
      <c r="G172" s="84" t="s">
        <v>1532</v>
      </c>
      <c r="H172" s="84" t="s">
        <v>100</v>
      </c>
      <c r="I172" s="84" t="s">
        <v>507</v>
      </c>
      <c r="J172" s="84" t="s">
        <v>1429</v>
      </c>
      <c r="K172" s="84" t="s">
        <v>614</v>
      </c>
      <c r="L172" s="84" t="s">
        <v>1430</v>
      </c>
      <c r="M172" s="84" t="s">
        <v>1431</v>
      </c>
      <c r="N172" s="84" t="s">
        <v>1432</v>
      </c>
      <c r="O172" s="84"/>
      <c r="P172" s="84" t="s">
        <v>1433</v>
      </c>
      <c r="Q172" s="85" t="s">
        <v>1434</v>
      </c>
      <c r="R172" s="86" t="s">
        <v>1435</v>
      </c>
      <c r="S172" s="91">
        <v>15000</v>
      </c>
      <c r="T172" s="84" t="s">
        <v>100</v>
      </c>
      <c r="U172" s="84"/>
      <c r="V172" s="84" t="s">
        <v>500</v>
      </c>
      <c r="W172" s="84" t="s">
        <v>1436</v>
      </c>
      <c r="X172" s="88" t="s">
        <v>1582</v>
      </c>
      <c r="Y172" s="88"/>
      <c r="Z172" s="89"/>
      <c r="AA172" s="90"/>
    </row>
    <row r="173" spans="1:27" s="11" customFormat="1" ht="126" customHeight="1" x14ac:dyDescent="0.35">
      <c r="A173" s="82" t="s">
        <v>1420</v>
      </c>
      <c r="B173" s="83">
        <v>44172</v>
      </c>
      <c r="C173" s="83"/>
      <c r="D173" s="84"/>
      <c r="E173" s="84" t="s">
        <v>188</v>
      </c>
      <c r="F173" s="84"/>
      <c r="G173" s="84" t="s">
        <v>1532</v>
      </c>
      <c r="H173" s="84" t="s">
        <v>631</v>
      </c>
      <c r="I173" s="84"/>
      <c r="J173" s="84" t="s">
        <v>1275</v>
      </c>
      <c r="K173" s="84" t="s">
        <v>1279</v>
      </c>
      <c r="L173" s="84" t="s">
        <v>1284</v>
      </c>
      <c r="M173" s="84" t="s">
        <v>1285</v>
      </c>
      <c r="N173" s="84" t="s">
        <v>1438</v>
      </c>
      <c r="O173" s="84"/>
      <c r="P173" s="84"/>
      <c r="Q173" s="85" t="s">
        <v>1441</v>
      </c>
      <c r="R173" s="86" t="s">
        <v>1442</v>
      </c>
      <c r="S173" s="91"/>
      <c r="T173" s="84"/>
      <c r="U173" s="84"/>
      <c r="V173" s="84" t="s">
        <v>500</v>
      </c>
      <c r="W173" s="84" t="s">
        <v>1445</v>
      </c>
      <c r="X173" s="88" t="s">
        <v>1446</v>
      </c>
      <c r="Y173" s="88"/>
      <c r="Z173" s="89"/>
      <c r="AA173" s="90"/>
    </row>
    <row r="174" spans="1:27" s="11" customFormat="1" ht="126" customHeight="1" x14ac:dyDescent="0.35">
      <c r="A174" s="128" t="s">
        <v>1421</v>
      </c>
      <c r="B174" s="83">
        <v>44172</v>
      </c>
      <c r="C174" s="83"/>
      <c r="D174" s="84"/>
      <c r="E174" s="84" t="s">
        <v>188</v>
      </c>
      <c r="F174" s="84"/>
      <c r="G174" s="84" t="s">
        <v>1532</v>
      </c>
      <c r="H174" s="84" t="s">
        <v>631</v>
      </c>
      <c r="I174" s="84"/>
      <c r="J174" s="84" t="s">
        <v>1275</v>
      </c>
      <c r="K174" s="84" t="s">
        <v>1279</v>
      </c>
      <c r="L174" s="84" t="s">
        <v>1284</v>
      </c>
      <c r="M174" s="84" t="s">
        <v>1285</v>
      </c>
      <c r="N174" s="84" t="s">
        <v>1440</v>
      </c>
      <c r="O174" s="84"/>
      <c r="P174" s="84" t="s">
        <v>1297</v>
      </c>
      <c r="Q174" s="85" t="s">
        <v>1441</v>
      </c>
      <c r="R174" s="86" t="s">
        <v>1443</v>
      </c>
      <c r="S174" s="91"/>
      <c r="T174" s="84"/>
      <c r="U174" s="84"/>
      <c r="V174" s="84" t="s">
        <v>500</v>
      </c>
      <c r="W174" s="84" t="s">
        <v>1445</v>
      </c>
      <c r="X174" s="88" t="s">
        <v>1447</v>
      </c>
      <c r="Y174" s="88"/>
      <c r="Z174" s="89"/>
      <c r="AA174" s="90"/>
    </row>
    <row r="175" spans="1:27" ht="236.25" customHeight="1" x14ac:dyDescent="0.35">
      <c r="A175" s="82" t="s">
        <v>1422</v>
      </c>
      <c r="B175" s="83">
        <v>44172</v>
      </c>
      <c r="C175" s="83"/>
      <c r="D175" s="84"/>
      <c r="E175" s="84" t="s">
        <v>188</v>
      </c>
      <c r="F175" s="84"/>
      <c r="G175" s="84" t="s">
        <v>1532</v>
      </c>
      <c r="H175" s="84" t="s">
        <v>631</v>
      </c>
      <c r="I175" s="84"/>
      <c r="J175" s="84" t="s">
        <v>1275</v>
      </c>
      <c r="K175" s="84" t="s">
        <v>1279</v>
      </c>
      <c r="L175" s="84" t="s">
        <v>1284</v>
      </c>
      <c r="M175" s="84" t="s">
        <v>1437</v>
      </c>
      <c r="N175" s="84" t="s">
        <v>1439</v>
      </c>
      <c r="O175" s="84"/>
      <c r="P175" s="84" t="s">
        <v>1297</v>
      </c>
      <c r="Q175" s="85" t="s">
        <v>1441</v>
      </c>
      <c r="R175" s="86" t="s">
        <v>1444</v>
      </c>
      <c r="S175" s="91"/>
      <c r="T175" s="84"/>
      <c r="U175" s="84"/>
      <c r="V175" s="84" t="s">
        <v>500</v>
      </c>
      <c r="W175" s="84" t="s">
        <v>1445</v>
      </c>
      <c r="X175" s="88" t="s">
        <v>1448</v>
      </c>
      <c r="Y175" s="88"/>
      <c r="Z175" s="89"/>
      <c r="AA175" s="90"/>
    </row>
    <row r="176" spans="1:27" ht="252" customHeight="1" x14ac:dyDescent="0.35">
      <c r="A176" s="82" t="s">
        <v>1449</v>
      </c>
      <c r="B176" s="83">
        <v>44208</v>
      </c>
      <c r="C176" s="83"/>
      <c r="D176" s="84" t="s">
        <v>1610</v>
      </c>
      <c r="E176" s="84" t="s">
        <v>188</v>
      </c>
      <c r="F176" s="84"/>
      <c r="G176" s="84" t="s">
        <v>1532</v>
      </c>
      <c r="H176" s="84" t="s">
        <v>1130</v>
      </c>
      <c r="I176" s="84" t="s">
        <v>1453</v>
      </c>
      <c r="J176" s="84" t="s">
        <v>1455</v>
      </c>
      <c r="K176" s="84" t="s">
        <v>614</v>
      </c>
      <c r="L176" s="84" t="s">
        <v>1457</v>
      </c>
      <c r="M176" s="84" t="s">
        <v>1458</v>
      </c>
      <c r="N176" s="84" t="s">
        <v>1460</v>
      </c>
      <c r="O176" s="84"/>
      <c r="P176" s="84" t="s">
        <v>1463</v>
      </c>
      <c r="Q176" s="85" t="s">
        <v>1466</v>
      </c>
      <c r="R176" s="86" t="s">
        <v>1468</v>
      </c>
      <c r="S176" s="91">
        <v>30000</v>
      </c>
      <c r="T176" s="84" t="s">
        <v>1471</v>
      </c>
      <c r="U176" s="84"/>
      <c r="V176" s="84" t="s">
        <v>308</v>
      </c>
      <c r="W176" s="84"/>
      <c r="X176" s="88"/>
      <c r="Y176" s="88"/>
      <c r="Z176" s="89"/>
      <c r="AA176" s="90"/>
    </row>
    <row r="177" spans="1:27" ht="409.5" customHeight="1" x14ac:dyDescent="0.35">
      <c r="A177" s="82" t="s">
        <v>1450</v>
      </c>
      <c r="B177" s="83">
        <v>44209</v>
      </c>
      <c r="C177" s="83"/>
      <c r="D177" s="84"/>
      <c r="E177" s="84" t="s">
        <v>188</v>
      </c>
      <c r="F177" s="84"/>
      <c r="G177" s="84" t="s">
        <v>1532</v>
      </c>
      <c r="H177" s="84" t="s">
        <v>1130</v>
      </c>
      <c r="I177" s="84" t="s">
        <v>1453</v>
      </c>
      <c r="J177" s="84"/>
      <c r="K177" s="84" t="s">
        <v>614</v>
      </c>
      <c r="L177" s="84" t="s">
        <v>1457</v>
      </c>
      <c r="M177" s="84" t="s">
        <v>1458</v>
      </c>
      <c r="N177" s="84" t="s">
        <v>1461</v>
      </c>
      <c r="O177" s="84"/>
      <c r="P177" s="84" t="s">
        <v>1463</v>
      </c>
      <c r="Q177" s="85" t="s">
        <v>1466</v>
      </c>
      <c r="R177" s="86" t="s">
        <v>1469</v>
      </c>
      <c r="S177" s="91">
        <v>13300</v>
      </c>
      <c r="T177" s="84" t="s">
        <v>1472</v>
      </c>
      <c r="U177" s="84"/>
      <c r="V177" s="84" t="s">
        <v>500</v>
      </c>
      <c r="W177" s="84" t="s">
        <v>1473</v>
      </c>
      <c r="X177" s="88" t="s">
        <v>1475</v>
      </c>
      <c r="Y177" s="88"/>
      <c r="Z177" s="89"/>
      <c r="AA177" s="90"/>
    </row>
    <row r="178" spans="1:27" ht="63" customHeight="1" x14ac:dyDescent="0.35">
      <c r="A178" s="82" t="s">
        <v>1451</v>
      </c>
      <c r="B178" s="83">
        <v>44210</v>
      </c>
      <c r="C178" s="83"/>
      <c r="D178" s="84"/>
      <c r="E178" s="84" t="s">
        <v>186</v>
      </c>
      <c r="F178" s="84"/>
      <c r="G178" s="84" t="s">
        <v>1532</v>
      </c>
      <c r="H178" s="84" t="s">
        <v>1452</v>
      </c>
      <c r="I178" s="84" t="s">
        <v>1454</v>
      </c>
      <c r="J178" s="84" t="s">
        <v>1456</v>
      </c>
      <c r="K178" s="84" t="s">
        <v>1219</v>
      </c>
      <c r="L178" s="84" t="s">
        <v>615</v>
      </c>
      <c r="M178" s="84" t="s">
        <v>1459</v>
      </c>
      <c r="N178" s="84" t="s">
        <v>1462</v>
      </c>
      <c r="O178" s="84" t="s">
        <v>1465</v>
      </c>
      <c r="P178" s="84" t="s">
        <v>1464</v>
      </c>
      <c r="Q178" s="85" t="s">
        <v>1467</v>
      </c>
      <c r="R178" s="86" t="s">
        <v>1470</v>
      </c>
      <c r="S178" s="91"/>
      <c r="T178" s="84"/>
      <c r="U178" s="96"/>
      <c r="V178" s="84" t="s">
        <v>500</v>
      </c>
      <c r="W178" s="84" t="s">
        <v>1474</v>
      </c>
      <c r="X178" s="88"/>
      <c r="Y178" s="88"/>
      <c r="Z178" s="89"/>
      <c r="AA178" s="90"/>
    </row>
    <row r="179" spans="1:27" ht="409.5" customHeight="1" x14ac:dyDescent="0.35">
      <c r="A179" s="82" t="s">
        <v>1476</v>
      </c>
      <c r="B179" s="83">
        <v>44267</v>
      </c>
      <c r="C179" s="83"/>
      <c r="D179" s="84"/>
      <c r="E179" s="84" t="s">
        <v>188</v>
      </c>
      <c r="F179" s="84"/>
      <c r="G179" s="84" t="s">
        <v>1532</v>
      </c>
      <c r="H179" s="84" t="s">
        <v>24</v>
      </c>
      <c r="I179" s="84" t="s">
        <v>1477</v>
      </c>
      <c r="J179" s="84"/>
      <c r="K179" s="84" t="s">
        <v>626</v>
      </c>
      <c r="L179" s="84" t="s">
        <v>1478</v>
      </c>
      <c r="M179" s="84" t="s">
        <v>1479</v>
      </c>
      <c r="N179" s="84" t="s">
        <v>1480</v>
      </c>
      <c r="O179" s="84" t="s">
        <v>1485</v>
      </c>
      <c r="P179" s="123" t="s">
        <v>1481</v>
      </c>
      <c r="Q179" s="85" t="s">
        <v>1482</v>
      </c>
      <c r="R179" s="86" t="s">
        <v>1483</v>
      </c>
      <c r="S179" s="91">
        <v>25000</v>
      </c>
      <c r="T179" s="84" t="s">
        <v>1484</v>
      </c>
      <c r="U179" s="84"/>
      <c r="V179" s="84" t="s">
        <v>308</v>
      </c>
      <c r="W179" s="84"/>
      <c r="X179" s="88"/>
      <c r="Y179" s="88"/>
      <c r="Z179" s="89"/>
      <c r="AA179" s="90"/>
    </row>
    <row r="180" spans="1:27" ht="220.5" customHeight="1" x14ac:dyDescent="0.35">
      <c r="A180" s="82" t="s">
        <v>1486</v>
      </c>
      <c r="B180" s="83">
        <v>44344</v>
      </c>
      <c r="C180" s="83">
        <v>44448</v>
      </c>
      <c r="D180" s="84" t="s">
        <v>1506</v>
      </c>
      <c r="E180" s="84" t="s">
        <v>188</v>
      </c>
      <c r="F180" s="84" t="s">
        <v>186</v>
      </c>
      <c r="G180" s="84" t="s">
        <v>1532</v>
      </c>
      <c r="H180" s="84" t="s">
        <v>1130</v>
      </c>
      <c r="I180" s="84" t="s">
        <v>1487</v>
      </c>
      <c r="J180" s="84"/>
      <c r="K180" s="84" t="s">
        <v>614</v>
      </c>
      <c r="L180" s="84" t="s">
        <v>1488</v>
      </c>
      <c r="M180" s="84" t="s">
        <v>1221</v>
      </c>
      <c r="N180" s="84" t="s">
        <v>1489</v>
      </c>
      <c r="O180" s="84"/>
      <c r="P180" s="84"/>
      <c r="Q180" s="85"/>
      <c r="R180" s="86"/>
      <c r="S180" s="91"/>
      <c r="T180" s="84" t="s">
        <v>1490</v>
      </c>
      <c r="U180" s="84"/>
      <c r="V180" s="84" t="s">
        <v>500</v>
      </c>
      <c r="W180" s="84"/>
      <c r="X180" s="88"/>
      <c r="Y180" s="88" t="s">
        <v>1681</v>
      </c>
      <c r="Z180" s="97" t="s">
        <v>1680</v>
      </c>
      <c r="AA180" s="90" t="s">
        <v>1495</v>
      </c>
    </row>
    <row r="181" spans="1:27" s="11" customFormat="1" ht="330.75" customHeight="1" x14ac:dyDescent="0.35">
      <c r="A181" s="82" t="s">
        <v>1515</v>
      </c>
      <c r="B181" s="83">
        <v>44447</v>
      </c>
      <c r="C181" s="83"/>
      <c r="D181" s="83" t="s">
        <v>1516</v>
      </c>
      <c r="E181" s="84" t="s">
        <v>318</v>
      </c>
      <c r="F181" s="84"/>
      <c r="G181" s="84" t="s">
        <v>568</v>
      </c>
      <c r="H181" s="84" t="s">
        <v>1517</v>
      </c>
      <c r="I181" s="84" t="s">
        <v>1518</v>
      </c>
      <c r="J181" s="84" t="s">
        <v>1519</v>
      </c>
      <c r="K181" s="84" t="s">
        <v>614</v>
      </c>
      <c r="L181" s="84" t="s">
        <v>1520</v>
      </c>
      <c r="M181" s="84" t="s">
        <v>1521</v>
      </c>
      <c r="N181" s="84" t="s">
        <v>1522</v>
      </c>
      <c r="O181" s="84"/>
      <c r="P181" s="127" t="s">
        <v>1526</v>
      </c>
      <c r="Q181" s="85" t="s">
        <v>1527</v>
      </c>
      <c r="R181" s="86" t="s">
        <v>1528</v>
      </c>
      <c r="S181" s="91">
        <v>5180000</v>
      </c>
      <c r="T181" s="91" t="s">
        <v>1529</v>
      </c>
      <c r="U181" s="84"/>
      <c r="V181" s="84" t="s">
        <v>1315</v>
      </c>
      <c r="W181" s="88" t="s">
        <v>1530</v>
      </c>
      <c r="X181" s="53"/>
      <c r="Y181" s="88"/>
      <c r="Z181" s="89"/>
      <c r="AA181" s="129"/>
    </row>
    <row r="182" spans="1:27" ht="283.5" customHeight="1" x14ac:dyDescent="0.35">
      <c r="A182" s="82" t="s">
        <v>1531</v>
      </c>
      <c r="B182" s="83">
        <v>44447</v>
      </c>
      <c r="C182" s="83"/>
      <c r="D182" s="83" t="s">
        <v>1506</v>
      </c>
      <c r="E182" s="84" t="s">
        <v>188</v>
      </c>
      <c r="F182" s="84"/>
      <c r="G182" s="84" t="s">
        <v>1532</v>
      </c>
      <c r="H182" s="84" t="s">
        <v>289</v>
      </c>
      <c r="I182" s="84"/>
      <c r="J182" s="84" t="s">
        <v>1533</v>
      </c>
      <c r="K182" s="84" t="s">
        <v>1366</v>
      </c>
      <c r="L182" s="84" t="s">
        <v>1534</v>
      </c>
      <c r="M182" s="84" t="s">
        <v>1535</v>
      </c>
      <c r="N182" s="84" t="s">
        <v>1536</v>
      </c>
      <c r="O182" s="84"/>
      <c r="P182" s="84"/>
      <c r="Q182" s="85"/>
      <c r="R182" s="86" t="s">
        <v>1523</v>
      </c>
      <c r="S182" s="91"/>
      <c r="T182" s="91"/>
      <c r="U182" s="84"/>
      <c r="V182" s="84"/>
      <c r="W182" s="88" t="s">
        <v>1524</v>
      </c>
      <c r="X182" s="130"/>
      <c r="Y182" s="88"/>
      <c r="Z182" s="89"/>
      <c r="AA182" s="131" t="s">
        <v>1525</v>
      </c>
    </row>
    <row r="183" spans="1:27" ht="362.25" customHeight="1" x14ac:dyDescent="0.35">
      <c r="A183" s="82" t="s">
        <v>1537</v>
      </c>
      <c r="B183" s="83">
        <v>44447</v>
      </c>
      <c r="C183" s="83"/>
      <c r="D183" s="83" t="s">
        <v>1506</v>
      </c>
      <c r="E183" s="84" t="s">
        <v>188</v>
      </c>
      <c r="F183" s="84"/>
      <c r="G183" s="84" t="s">
        <v>1532</v>
      </c>
      <c r="H183" s="84" t="s">
        <v>631</v>
      </c>
      <c r="I183" s="84" t="s">
        <v>1538</v>
      </c>
      <c r="J183" s="84" t="s">
        <v>1539</v>
      </c>
      <c r="K183" s="84" t="s">
        <v>614</v>
      </c>
      <c r="L183" s="84" t="s">
        <v>1540</v>
      </c>
      <c r="M183" s="84" t="s">
        <v>1541</v>
      </c>
      <c r="N183" s="84" t="s">
        <v>1542</v>
      </c>
      <c r="O183" s="84" t="s">
        <v>1538</v>
      </c>
      <c r="P183" s="84" t="s">
        <v>1543</v>
      </c>
      <c r="Q183" s="85" t="s">
        <v>1544</v>
      </c>
      <c r="R183" s="86" t="s">
        <v>1545</v>
      </c>
      <c r="S183" s="91"/>
      <c r="T183" s="91"/>
      <c r="U183" s="84"/>
      <c r="V183" s="84"/>
      <c r="W183" s="84" t="s">
        <v>1524</v>
      </c>
      <c r="X183" s="130"/>
      <c r="Y183" s="88"/>
      <c r="Z183" s="89"/>
      <c r="AA183" s="131" t="s">
        <v>1546</v>
      </c>
    </row>
    <row r="184" spans="1:27" ht="346.5" customHeight="1" x14ac:dyDescent="0.35">
      <c r="A184" s="82" t="s">
        <v>1547</v>
      </c>
      <c r="B184" s="83">
        <v>44447</v>
      </c>
      <c r="C184" s="83"/>
      <c r="D184" s="83" t="s">
        <v>1506</v>
      </c>
      <c r="E184" s="84" t="s">
        <v>188</v>
      </c>
      <c r="F184" s="84"/>
      <c r="G184" s="84" t="s">
        <v>1532</v>
      </c>
      <c r="H184" s="84" t="s">
        <v>631</v>
      </c>
      <c r="I184" s="84" t="s">
        <v>1538</v>
      </c>
      <c r="J184" s="84" t="s">
        <v>1539</v>
      </c>
      <c r="K184" s="84" t="s">
        <v>614</v>
      </c>
      <c r="L184" s="84" t="s">
        <v>1540</v>
      </c>
      <c r="M184" s="84" t="s">
        <v>1541</v>
      </c>
      <c r="N184" s="84" t="s">
        <v>1542</v>
      </c>
      <c r="O184" s="84" t="s">
        <v>1538</v>
      </c>
      <c r="P184" s="84" t="s">
        <v>1543</v>
      </c>
      <c r="Q184" s="85" t="s">
        <v>1544</v>
      </c>
      <c r="R184" s="86" t="s">
        <v>1548</v>
      </c>
      <c r="S184" s="91"/>
      <c r="T184" s="91"/>
      <c r="U184" s="84"/>
      <c r="V184" s="84"/>
      <c r="W184" s="84" t="s">
        <v>1549</v>
      </c>
      <c r="X184" s="130"/>
      <c r="Y184" s="88"/>
      <c r="Z184" s="89"/>
      <c r="AA184" s="131"/>
    </row>
    <row r="185" spans="1:27" s="11" customFormat="1" ht="236.25" customHeight="1" x14ac:dyDescent="0.35">
      <c r="A185" s="82" t="s">
        <v>1550</v>
      </c>
      <c r="B185" s="83">
        <v>44447</v>
      </c>
      <c r="C185" s="83"/>
      <c r="D185" s="83" t="s">
        <v>1506</v>
      </c>
      <c r="E185" s="84" t="s">
        <v>188</v>
      </c>
      <c r="F185" s="84"/>
      <c r="G185" s="84" t="s">
        <v>1532</v>
      </c>
      <c r="H185" s="84" t="s">
        <v>631</v>
      </c>
      <c r="I185" s="84" t="s">
        <v>1538</v>
      </c>
      <c r="J185" s="84" t="s">
        <v>1539</v>
      </c>
      <c r="K185" s="84" t="s">
        <v>614</v>
      </c>
      <c r="L185" s="84" t="s">
        <v>1540</v>
      </c>
      <c r="M185" s="84" t="s">
        <v>1541</v>
      </c>
      <c r="N185" s="84" t="s">
        <v>1542</v>
      </c>
      <c r="O185" s="84" t="s">
        <v>1538</v>
      </c>
      <c r="P185" s="84" t="s">
        <v>1543</v>
      </c>
      <c r="Q185" s="85" t="s">
        <v>1544</v>
      </c>
      <c r="R185" s="86" t="s">
        <v>1551</v>
      </c>
      <c r="S185" s="91"/>
      <c r="T185" s="91"/>
      <c r="U185" s="84"/>
      <c r="V185" s="84" t="s">
        <v>500</v>
      </c>
      <c r="W185" s="88" t="s">
        <v>1549</v>
      </c>
      <c r="X185" s="53"/>
      <c r="Y185" s="88"/>
      <c r="Z185" s="89"/>
      <c r="AA185" s="131"/>
    </row>
    <row r="186" spans="1:27" ht="362.25" customHeight="1" x14ac:dyDescent="0.35">
      <c r="A186" s="82" t="s">
        <v>1552</v>
      </c>
      <c r="B186" s="83">
        <v>44447</v>
      </c>
      <c r="C186" s="83"/>
      <c r="D186" s="83" t="s">
        <v>1506</v>
      </c>
      <c r="E186" s="84" t="s">
        <v>188</v>
      </c>
      <c r="F186" s="84"/>
      <c r="G186" s="84" t="s">
        <v>1532</v>
      </c>
      <c r="H186" s="84" t="s">
        <v>631</v>
      </c>
      <c r="I186" s="84" t="s">
        <v>1538</v>
      </c>
      <c r="J186" s="84" t="s">
        <v>1539</v>
      </c>
      <c r="K186" s="84" t="s">
        <v>614</v>
      </c>
      <c r="L186" s="84" t="s">
        <v>1540</v>
      </c>
      <c r="M186" s="84" t="s">
        <v>1541</v>
      </c>
      <c r="N186" s="84" t="s">
        <v>1542</v>
      </c>
      <c r="O186" s="84" t="s">
        <v>1538</v>
      </c>
      <c r="P186" s="84" t="s">
        <v>1543</v>
      </c>
      <c r="Q186" s="85" t="s">
        <v>1544</v>
      </c>
      <c r="R186" s="86" t="s">
        <v>1553</v>
      </c>
      <c r="S186" s="91"/>
      <c r="T186" s="91"/>
      <c r="U186" s="84"/>
      <c r="V186" s="84" t="s">
        <v>500</v>
      </c>
      <c r="W186" s="88" t="s">
        <v>1549</v>
      </c>
      <c r="X186" s="130"/>
      <c r="Y186" s="88"/>
      <c r="Z186" s="89"/>
      <c r="AA186" s="131"/>
    </row>
    <row r="187" spans="1:27" s="11" customFormat="1" ht="63" customHeight="1" x14ac:dyDescent="0.35">
      <c r="A187" s="82" t="s">
        <v>1554</v>
      </c>
      <c r="B187" s="83">
        <v>44447</v>
      </c>
      <c r="C187" s="83"/>
      <c r="D187" s="83" t="s">
        <v>1516</v>
      </c>
      <c r="E187" s="84" t="s">
        <v>318</v>
      </c>
      <c r="F187" s="84"/>
      <c r="G187" s="84" t="s">
        <v>1532</v>
      </c>
      <c r="H187" s="84" t="s">
        <v>631</v>
      </c>
      <c r="I187" s="84" t="s">
        <v>1538</v>
      </c>
      <c r="J187" s="84" t="s">
        <v>1539</v>
      </c>
      <c r="K187" s="84" t="s">
        <v>614</v>
      </c>
      <c r="L187" s="84" t="s">
        <v>1540</v>
      </c>
      <c r="M187" s="84" t="s">
        <v>1541</v>
      </c>
      <c r="N187" s="84" t="s">
        <v>1555</v>
      </c>
      <c r="O187" s="84" t="s">
        <v>1538</v>
      </c>
      <c r="P187" s="84" t="s">
        <v>1543</v>
      </c>
      <c r="Q187" s="85" t="s">
        <v>1544</v>
      </c>
      <c r="R187" s="86" t="s">
        <v>1556</v>
      </c>
      <c r="S187" s="91"/>
      <c r="T187" s="91"/>
      <c r="U187" s="84"/>
      <c r="V187" s="84" t="s">
        <v>500</v>
      </c>
      <c r="W187" s="84" t="s">
        <v>1557</v>
      </c>
      <c r="X187" s="88"/>
      <c r="Y187" s="88"/>
      <c r="Z187" s="89"/>
      <c r="AA187" s="131"/>
    </row>
    <row r="188" spans="1:27" ht="126" customHeight="1" x14ac:dyDescent="0.35">
      <c r="A188" s="82" t="s">
        <v>1561</v>
      </c>
      <c r="B188" s="83">
        <v>44447</v>
      </c>
      <c r="C188" s="83"/>
      <c r="D188" s="83" t="s">
        <v>1516</v>
      </c>
      <c r="E188" s="84" t="s">
        <v>1562</v>
      </c>
      <c r="F188" s="84" t="s">
        <v>1563</v>
      </c>
      <c r="G188" s="84" t="s">
        <v>1532</v>
      </c>
      <c r="H188" s="84" t="s">
        <v>100</v>
      </c>
      <c r="I188" s="84" t="s">
        <v>1564</v>
      </c>
      <c r="J188" s="84" t="s">
        <v>1565</v>
      </c>
      <c r="K188" s="84" t="s">
        <v>1279</v>
      </c>
      <c r="L188" s="84" t="s">
        <v>1566</v>
      </c>
      <c r="M188" s="84" t="s">
        <v>806</v>
      </c>
      <c r="N188" s="84" t="s">
        <v>1567</v>
      </c>
      <c r="O188" s="84" t="s">
        <v>1568</v>
      </c>
      <c r="P188" s="84" t="s">
        <v>347</v>
      </c>
      <c r="Q188" s="85" t="s">
        <v>1569</v>
      </c>
      <c r="R188" s="86" t="s">
        <v>1570</v>
      </c>
      <c r="S188" s="91">
        <v>26000</v>
      </c>
      <c r="T188" s="91" t="s">
        <v>1571</v>
      </c>
      <c r="U188" s="84"/>
      <c r="V188" s="84"/>
      <c r="W188" s="84"/>
      <c r="X188" s="88"/>
      <c r="Y188" s="88"/>
      <c r="Z188" s="89"/>
      <c r="AA188" s="131"/>
    </row>
    <row r="189" spans="1:27" ht="409.5" customHeight="1" x14ac:dyDescent="0.35">
      <c r="A189" s="82" t="s">
        <v>1604</v>
      </c>
      <c r="B189" s="83">
        <v>44448</v>
      </c>
      <c r="C189" s="83"/>
      <c r="D189" s="83" t="s">
        <v>1516</v>
      </c>
      <c r="E189" s="84" t="s">
        <v>188</v>
      </c>
      <c r="F189" s="84"/>
      <c r="G189" s="84" t="s">
        <v>1532</v>
      </c>
      <c r="H189" s="84" t="s">
        <v>1130</v>
      </c>
      <c r="I189" s="84" t="s">
        <v>1453</v>
      </c>
      <c r="J189" s="84"/>
      <c r="K189" s="84" t="s">
        <v>614</v>
      </c>
      <c r="L189" s="84" t="s">
        <v>1457</v>
      </c>
      <c r="M189" s="84" t="s">
        <v>1605</v>
      </c>
      <c r="N189" s="84" t="s">
        <v>1460</v>
      </c>
      <c r="O189" s="84" t="s">
        <v>1606</v>
      </c>
      <c r="P189" s="84" t="s">
        <v>1463</v>
      </c>
      <c r="Q189" s="85" t="s">
        <v>1466</v>
      </c>
      <c r="R189" s="86" t="s">
        <v>1607</v>
      </c>
      <c r="S189" s="91">
        <v>12000</v>
      </c>
      <c r="T189" s="91" t="s">
        <v>1608</v>
      </c>
      <c r="U189" s="19"/>
      <c r="V189" s="84" t="s">
        <v>308</v>
      </c>
      <c r="W189" s="84"/>
      <c r="X189" s="88"/>
      <c r="Y189" s="88"/>
      <c r="Z189" s="89"/>
      <c r="AA189" s="131"/>
    </row>
    <row r="190" spans="1:27" ht="78.75" customHeight="1" x14ac:dyDescent="0.35">
      <c r="A190" s="82" t="s">
        <v>1611</v>
      </c>
      <c r="B190" s="83">
        <v>44448</v>
      </c>
      <c r="C190" s="83"/>
      <c r="D190" s="83" t="s">
        <v>1516</v>
      </c>
      <c r="E190" s="84" t="s">
        <v>184</v>
      </c>
      <c r="F190" s="84"/>
      <c r="G190" s="84" t="s">
        <v>568</v>
      </c>
      <c r="H190" s="84" t="s">
        <v>1612</v>
      </c>
      <c r="I190" s="84" t="s">
        <v>1663</v>
      </c>
      <c r="J190" s="84" t="s">
        <v>1613</v>
      </c>
      <c r="K190" s="84" t="s">
        <v>1366</v>
      </c>
      <c r="L190" s="84" t="s">
        <v>1614</v>
      </c>
      <c r="M190" s="84" t="s">
        <v>1615</v>
      </c>
      <c r="N190" s="84"/>
      <c r="O190" s="84"/>
      <c r="P190" s="84" t="s">
        <v>1616</v>
      </c>
      <c r="Q190" s="85" t="s">
        <v>1617</v>
      </c>
      <c r="R190" s="86" t="s">
        <v>1618</v>
      </c>
      <c r="S190" s="91">
        <v>276000</v>
      </c>
      <c r="T190" s="84" t="s">
        <v>1619</v>
      </c>
      <c r="U190" s="96" t="str">
        <f>HYPERLINK("#'Funding'!A"&amp;MATCH("KWIL1901",Funding!A:A,FALSE),"KWIL1901")</f>
        <v>KWIL1901</v>
      </c>
      <c r="V190" s="84" t="s">
        <v>500</v>
      </c>
      <c r="W190" s="84"/>
      <c r="X190" s="88" t="s">
        <v>1620</v>
      </c>
      <c r="Y190" s="88"/>
      <c r="Z190" s="89" t="s">
        <v>1621</v>
      </c>
      <c r="AA190" s="131"/>
    </row>
    <row r="191" spans="1:27" ht="393.75" customHeight="1" x14ac:dyDescent="0.35">
      <c r="A191" s="82" t="s">
        <v>1629</v>
      </c>
      <c r="B191" s="83">
        <v>44448</v>
      </c>
      <c r="C191" s="83"/>
      <c r="D191" s="83" t="s">
        <v>1516</v>
      </c>
      <c r="E191" s="84" t="s">
        <v>184</v>
      </c>
      <c r="F191" s="84"/>
      <c r="G191" s="84" t="s">
        <v>1622</v>
      </c>
      <c r="H191" s="84" t="s">
        <v>1623</v>
      </c>
      <c r="I191" s="84" t="s">
        <v>1624</v>
      </c>
      <c r="J191" s="84" t="s">
        <v>1625</v>
      </c>
      <c r="K191" s="84" t="s">
        <v>614</v>
      </c>
      <c r="L191" s="84" t="s">
        <v>1626</v>
      </c>
      <c r="M191" s="84" t="s">
        <v>1627</v>
      </c>
      <c r="N191" s="84" t="s">
        <v>1628</v>
      </c>
      <c r="O191" s="84"/>
      <c r="P191" s="84" t="s">
        <v>1630</v>
      </c>
      <c r="Q191" s="85" t="s">
        <v>1631</v>
      </c>
      <c r="R191" s="86" t="s">
        <v>1632</v>
      </c>
      <c r="S191" s="91">
        <v>485000</v>
      </c>
      <c r="T191" s="84" t="s">
        <v>898</v>
      </c>
      <c r="U191" s="79" t="str">
        <f>HYPERLINK("#'Funding'!A"&amp;MATCH("C03X1904",Funding!A:A,FALSE),"C03X1904")</f>
        <v>C03X1904</v>
      </c>
      <c r="V191" s="84" t="s">
        <v>1315</v>
      </c>
      <c r="W191" s="84" t="s">
        <v>1634</v>
      </c>
      <c r="X191" s="88" t="s">
        <v>1633</v>
      </c>
      <c r="Y191" s="88"/>
      <c r="Z191" s="89"/>
      <c r="AA191" s="131"/>
    </row>
    <row r="192" spans="1:27" ht="299.25" customHeight="1" x14ac:dyDescent="0.35">
      <c r="A192" s="82" t="s">
        <v>1636</v>
      </c>
      <c r="B192" s="83">
        <v>44448</v>
      </c>
      <c r="C192" s="83"/>
      <c r="D192" s="83" t="s">
        <v>1506</v>
      </c>
      <c r="E192" s="84" t="s">
        <v>357</v>
      </c>
      <c r="F192" s="84" t="s">
        <v>1637</v>
      </c>
      <c r="G192" s="84" t="s">
        <v>568</v>
      </c>
      <c r="H192" s="84" t="s">
        <v>1638</v>
      </c>
      <c r="I192" s="84" t="s">
        <v>1639</v>
      </c>
      <c r="J192" s="84"/>
      <c r="K192" s="84" t="s">
        <v>614</v>
      </c>
      <c r="L192" s="84" t="s">
        <v>1640</v>
      </c>
      <c r="M192" s="84" t="s">
        <v>1641</v>
      </c>
      <c r="N192" s="84" t="s">
        <v>1642</v>
      </c>
      <c r="O192" s="84" t="s">
        <v>1643</v>
      </c>
      <c r="P192" s="84" t="s">
        <v>1644</v>
      </c>
      <c r="Q192" s="85" t="s">
        <v>1645</v>
      </c>
      <c r="R192" s="86" t="s">
        <v>1646</v>
      </c>
      <c r="S192" s="91">
        <v>900000</v>
      </c>
      <c r="T192" s="84" t="s">
        <v>1647</v>
      </c>
      <c r="U192" s="84"/>
      <c r="V192" s="84" t="s">
        <v>500</v>
      </c>
      <c r="W192" s="84"/>
      <c r="X192" s="88" t="s">
        <v>1648</v>
      </c>
      <c r="Y192" s="88"/>
      <c r="Z192" s="89"/>
      <c r="AA192" s="131" t="s">
        <v>1649</v>
      </c>
    </row>
    <row r="193" spans="1:27" ht="15.75" customHeight="1" x14ac:dyDescent="0.35">
      <c r="A193" s="132" t="s">
        <v>1650</v>
      </c>
      <c r="B193" s="133">
        <v>44448</v>
      </c>
      <c r="C193" s="133"/>
      <c r="D193" s="133" t="s">
        <v>1610</v>
      </c>
      <c r="E193" s="134" t="s">
        <v>357</v>
      </c>
      <c r="F193" s="134"/>
      <c r="G193" s="134" t="s">
        <v>568</v>
      </c>
      <c r="H193" s="134" t="s">
        <v>944</v>
      </c>
      <c r="I193" s="134" t="s">
        <v>1651</v>
      </c>
      <c r="J193" s="134" t="s">
        <v>1652</v>
      </c>
      <c r="K193" s="134" t="s">
        <v>1219</v>
      </c>
      <c r="L193" s="134" t="s">
        <v>1653</v>
      </c>
      <c r="M193" s="134" t="s">
        <v>1654</v>
      </c>
      <c r="N193" s="134" t="s">
        <v>1655</v>
      </c>
      <c r="O193" s="134" t="s">
        <v>1659</v>
      </c>
      <c r="P193" s="134" t="s">
        <v>1656</v>
      </c>
      <c r="Q193" s="135" t="s">
        <v>1657</v>
      </c>
      <c r="R193" s="136" t="s">
        <v>1658</v>
      </c>
      <c r="S193" s="137">
        <v>396000</v>
      </c>
      <c r="T193" s="137" t="s">
        <v>1660</v>
      </c>
      <c r="U193" s="80" t="str">
        <f>HYPERLINK("#'Funding'!A"&amp;MATCH("CLDS1901",Funding!A:A,FALSE),"CLDS1901")</f>
        <v>CLDS1901</v>
      </c>
      <c r="V193" s="134" t="s">
        <v>524</v>
      </c>
      <c r="W193" s="134"/>
      <c r="X193" s="138" t="s">
        <v>1661</v>
      </c>
      <c r="Y193" s="138" t="s">
        <v>1695</v>
      </c>
      <c r="Z193" s="138" t="s">
        <v>1696</v>
      </c>
      <c r="AA193" s="139" t="s">
        <v>1662</v>
      </c>
    </row>
    <row r="194" spans="1:27" ht="284.25" customHeight="1" x14ac:dyDescent="0.35">
      <c r="A194" s="53" t="s">
        <v>1697</v>
      </c>
      <c r="B194" s="140">
        <v>44466</v>
      </c>
      <c r="C194" s="140"/>
      <c r="D194" s="53" t="s">
        <v>1516</v>
      </c>
      <c r="E194" s="53" t="s">
        <v>188</v>
      </c>
      <c r="F194" s="53"/>
      <c r="G194" s="84" t="s">
        <v>1532</v>
      </c>
      <c r="H194" s="53" t="s">
        <v>1130</v>
      </c>
      <c r="I194" s="53" t="s">
        <v>1698</v>
      </c>
      <c r="J194" s="53" t="s">
        <v>1699</v>
      </c>
      <c r="K194" s="53" t="s">
        <v>614</v>
      </c>
      <c r="L194" s="53" t="s">
        <v>1700</v>
      </c>
      <c r="M194" s="53" t="s">
        <v>1701</v>
      </c>
      <c r="N194" s="141" t="s">
        <v>1702</v>
      </c>
      <c r="O194" s="53" t="s">
        <v>1703</v>
      </c>
      <c r="P194" s="142" t="s">
        <v>1704</v>
      </c>
      <c r="Q194" s="53" t="s">
        <v>1705</v>
      </c>
      <c r="R194" s="143" t="s">
        <v>1706</v>
      </c>
      <c r="S194" s="144">
        <v>1000000</v>
      </c>
      <c r="T194" s="145" t="s">
        <v>1707</v>
      </c>
      <c r="U194" s="53"/>
      <c r="V194" s="53" t="s">
        <v>308</v>
      </c>
      <c r="W194" s="53" t="s">
        <v>1708</v>
      </c>
      <c r="X194" s="130" t="s">
        <v>1710</v>
      </c>
      <c r="Y194" s="130"/>
      <c r="Z194" s="130"/>
      <c r="AA194" s="131" t="s">
        <v>1709</v>
      </c>
    </row>
    <row r="195" spans="1:27" ht="183.75" customHeight="1" x14ac:dyDescent="0.35">
      <c r="A195" s="172" t="s">
        <v>1711</v>
      </c>
      <c r="B195" s="173">
        <v>44466</v>
      </c>
      <c r="C195" s="173">
        <v>44579</v>
      </c>
      <c r="D195" s="172" t="s">
        <v>1516</v>
      </c>
      <c r="E195" s="172" t="s">
        <v>1562</v>
      </c>
      <c r="F195" s="172" t="s">
        <v>1712</v>
      </c>
      <c r="G195" s="172" t="s">
        <v>1532</v>
      </c>
      <c r="H195" s="172" t="s">
        <v>1130</v>
      </c>
      <c r="I195" s="172" t="s">
        <v>1698</v>
      </c>
      <c r="J195" s="172" t="s">
        <v>1713</v>
      </c>
      <c r="K195" s="172" t="s">
        <v>614</v>
      </c>
      <c r="L195" s="172" t="s">
        <v>1700</v>
      </c>
      <c r="M195" s="172" t="s">
        <v>1701</v>
      </c>
      <c r="N195" s="174" t="s">
        <v>1714</v>
      </c>
      <c r="O195" s="172" t="s">
        <v>1703</v>
      </c>
      <c r="P195" s="175" t="s">
        <v>1704</v>
      </c>
      <c r="Q195" s="172" t="s">
        <v>1705</v>
      </c>
      <c r="R195" s="176" t="s">
        <v>1715</v>
      </c>
      <c r="S195" s="177">
        <v>120000</v>
      </c>
      <c r="T195" s="178" t="s">
        <v>1388</v>
      </c>
      <c r="U195" s="179">
        <f>HYPERLINK("#'Funding'!A"&amp;MATCH(1120010,Funding!A:A,FALSE),1120010)</f>
        <v>1120010</v>
      </c>
      <c r="V195" s="172" t="s">
        <v>308</v>
      </c>
      <c r="W195" s="172" t="s">
        <v>1708</v>
      </c>
      <c r="X195" s="180"/>
      <c r="Y195" s="180" t="s">
        <v>1716</v>
      </c>
      <c r="Z195" s="180"/>
      <c r="AA195" s="181"/>
    </row>
    <row r="196" spans="1:27" ht="264" customHeight="1" x14ac:dyDescent="0.35">
      <c r="A196" s="187" t="s">
        <v>1719</v>
      </c>
      <c r="B196" s="188">
        <v>44469</v>
      </c>
      <c r="C196" s="188">
        <v>44579</v>
      </c>
      <c r="D196" s="187" t="s">
        <v>1516</v>
      </c>
      <c r="E196" s="187" t="s">
        <v>318</v>
      </c>
      <c r="F196" s="187"/>
      <c r="G196" s="187" t="s">
        <v>1043</v>
      </c>
      <c r="H196" s="187" t="s">
        <v>1388</v>
      </c>
      <c r="I196" s="187" t="s">
        <v>625</v>
      </c>
      <c r="J196" s="187" t="s">
        <v>1720</v>
      </c>
      <c r="K196" s="187" t="s">
        <v>626</v>
      </c>
      <c r="L196" s="187" t="s">
        <v>699</v>
      </c>
      <c r="M196" s="187" t="s">
        <v>1721</v>
      </c>
      <c r="N196" s="189" t="s">
        <v>1722</v>
      </c>
      <c r="O196" s="187"/>
      <c r="P196" s="190" t="s">
        <v>1723</v>
      </c>
      <c r="Q196" s="187"/>
      <c r="R196" s="191" t="s">
        <v>1724</v>
      </c>
      <c r="S196" s="192">
        <v>159505</v>
      </c>
      <c r="T196" s="193" t="s">
        <v>1725</v>
      </c>
      <c r="U196" s="190">
        <f>HYPERLINK("#'Funding'!A"&amp;MATCH(2121006,Funding!A:A,FALSE),2121006)</f>
        <v>2121006</v>
      </c>
      <c r="V196" s="187" t="s">
        <v>1315</v>
      </c>
      <c r="W196" s="187" t="s">
        <v>1726</v>
      </c>
      <c r="X196" s="194"/>
      <c r="Y196" s="194"/>
      <c r="Z196" s="194"/>
      <c r="AA196" s="195"/>
    </row>
    <row r="197" spans="1:27" ht="77.5" x14ac:dyDescent="0.35">
      <c r="A197" s="11" t="s">
        <v>1729</v>
      </c>
      <c r="B197" s="14">
        <v>44522</v>
      </c>
      <c r="C197" s="14"/>
      <c r="D197" s="11" t="s">
        <v>1516</v>
      </c>
      <c r="E197" s="84" t="s">
        <v>1268</v>
      </c>
      <c r="F197" s="11"/>
      <c r="G197" s="11" t="s">
        <v>1532</v>
      </c>
      <c r="H197" s="11" t="s">
        <v>1730</v>
      </c>
      <c r="I197" s="11" t="s">
        <v>1731</v>
      </c>
      <c r="J197" s="11" t="s">
        <v>1732</v>
      </c>
      <c r="K197" s="11" t="s">
        <v>614</v>
      </c>
      <c r="L197" s="11" t="s">
        <v>1733</v>
      </c>
      <c r="M197" s="11" t="s">
        <v>1734</v>
      </c>
      <c r="N197" s="170" t="s">
        <v>1735</v>
      </c>
      <c r="O197" s="11"/>
      <c r="P197" s="146" t="s">
        <v>1736</v>
      </c>
      <c r="Q197" s="11"/>
      <c r="R197" s="147" t="s">
        <v>1737</v>
      </c>
      <c r="S197" s="148">
        <v>1180000</v>
      </c>
      <c r="T197" s="149" t="s">
        <v>1738</v>
      </c>
      <c r="U197" s="11"/>
      <c r="V197" s="11" t="s">
        <v>500</v>
      </c>
      <c r="W197" s="11" t="s">
        <v>1739</v>
      </c>
      <c r="X197" s="150"/>
      <c r="Y197" s="150"/>
      <c r="Z197" s="150"/>
      <c r="AA197" s="151"/>
    </row>
    <row r="198" spans="1:27" ht="409.5" x14ac:dyDescent="0.35">
      <c r="A198" s="11" t="s">
        <v>1740</v>
      </c>
      <c r="B198" s="14">
        <v>44522</v>
      </c>
      <c r="C198" s="14"/>
      <c r="D198" s="11" t="s">
        <v>1506</v>
      </c>
      <c r="E198" s="134" t="s">
        <v>188</v>
      </c>
      <c r="F198" s="11"/>
      <c r="G198" s="11" t="s">
        <v>1622</v>
      </c>
      <c r="H198" s="11" t="s">
        <v>1741</v>
      </c>
      <c r="I198" s="11" t="s">
        <v>1742</v>
      </c>
      <c r="J198" s="11"/>
      <c r="K198" s="11" t="s">
        <v>614</v>
      </c>
      <c r="L198" s="11" t="s">
        <v>1743</v>
      </c>
      <c r="M198" s="11" t="s">
        <v>1744</v>
      </c>
      <c r="N198" s="170" t="s">
        <v>1745</v>
      </c>
      <c r="O198" s="11"/>
      <c r="P198" s="146" t="s">
        <v>1746</v>
      </c>
      <c r="Q198" s="11" t="s">
        <v>1747</v>
      </c>
      <c r="R198" s="147" t="s">
        <v>1748</v>
      </c>
      <c r="S198" s="148"/>
      <c r="T198" s="149" t="s">
        <v>1006</v>
      </c>
      <c r="U198" s="11"/>
      <c r="V198" s="11" t="s">
        <v>500</v>
      </c>
      <c r="W198" s="11" t="s">
        <v>1749</v>
      </c>
      <c r="X198" s="150"/>
      <c r="Y198" s="150" t="s">
        <v>1750</v>
      </c>
      <c r="Z198" s="150" t="s">
        <v>1751</v>
      </c>
      <c r="AA198" s="151"/>
    </row>
    <row r="199" spans="1:27" ht="155" x14ac:dyDescent="0.35">
      <c r="A199" s="11" t="s">
        <v>1752</v>
      </c>
      <c r="B199" s="14">
        <v>44522</v>
      </c>
      <c r="C199" s="14"/>
      <c r="D199" s="11" t="s">
        <v>1506</v>
      </c>
      <c r="E199" s="134" t="s">
        <v>188</v>
      </c>
      <c r="F199" s="11"/>
      <c r="G199" s="11" t="s">
        <v>1622</v>
      </c>
      <c r="H199" s="11" t="s">
        <v>1741</v>
      </c>
      <c r="I199" s="11"/>
      <c r="J199" s="11" t="s">
        <v>1006</v>
      </c>
      <c r="K199" s="11" t="s">
        <v>614</v>
      </c>
      <c r="L199" s="11" t="s">
        <v>1753</v>
      </c>
      <c r="M199" s="11" t="s">
        <v>1754</v>
      </c>
      <c r="N199" s="170" t="s">
        <v>1755</v>
      </c>
      <c r="O199" s="11"/>
      <c r="P199" s="146" t="s">
        <v>1756</v>
      </c>
      <c r="Q199" s="11"/>
      <c r="R199" s="147" t="s">
        <v>1757</v>
      </c>
      <c r="S199" s="148"/>
      <c r="T199" s="149" t="s">
        <v>1758</v>
      </c>
      <c r="U199" s="11"/>
      <c r="V199" s="11" t="s">
        <v>500</v>
      </c>
      <c r="W199" s="11" t="s">
        <v>1759</v>
      </c>
      <c r="X199" s="150"/>
      <c r="Y199" s="150"/>
      <c r="Z199" s="150"/>
      <c r="AA199" s="151"/>
    </row>
    <row r="200" spans="1:27" ht="186" x14ac:dyDescent="0.35">
      <c r="A200" s="11" t="s">
        <v>1760</v>
      </c>
      <c r="B200" s="14">
        <v>44522</v>
      </c>
      <c r="C200" s="14"/>
      <c r="D200" s="11" t="s">
        <v>1516</v>
      </c>
      <c r="E200" s="134" t="s">
        <v>1562</v>
      </c>
      <c r="F200" s="11" t="s">
        <v>1761</v>
      </c>
      <c r="G200" s="11" t="s">
        <v>1346</v>
      </c>
      <c r="H200" s="11" t="s">
        <v>1762</v>
      </c>
      <c r="I200" s="11" t="s">
        <v>1763</v>
      </c>
      <c r="J200" s="11"/>
      <c r="K200" s="11" t="s">
        <v>614</v>
      </c>
      <c r="L200" s="11" t="s">
        <v>1764</v>
      </c>
      <c r="M200" s="11" t="s">
        <v>1765</v>
      </c>
      <c r="N200" s="170"/>
      <c r="O200" s="11"/>
      <c r="P200" s="146" t="s">
        <v>1766</v>
      </c>
      <c r="Q200" s="11" t="s">
        <v>1767</v>
      </c>
      <c r="R200" s="147" t="s">
        <v>1768</v>
      </c>
      <c r="S200" s="171" t="s">
        <v>1769</v>
      </c>
      <c r="T200" s="149"/>
      <c r="U200" s="11"/>
      <c r="W200" s="11"/>
      <c r="X200" s="150" t="s">
        <v>1770</v>
      </c>
      <c r="Y200" s="150" t="s">
        <v>1771</v>
      </c>
      <c r="Z200" s="150" t="s">
        <v>1772</v>
      </c>
      <c r="AA200" s="151"/>
    </row>
    <row r="201" spans="1:27" ht="232.5" x14ac:dyDescent="0.35">
      <c r="A201" s="187" t="s">
        <v>1794</v>
      </c>
      <c r="B201" s="188">
        <v>44589</v>
      </c>
      <c r="C201" s="188"/>
      <c r="D201" s="187" t="s">
        <v>1516</v>
      </c>
      <c r="E201" s="187" t="s">
        <v>188</v>
      </c>
      <c r="F201" s="187"/>
      <c r="G201" s="201" t="s">
        <v>1532</v>
      </c>
      <c r="H201" s="187" t="s">
        <v>1130</v>
      </c>
      <c r="I201" s="187" t="s">
        <v>1797</v>
      </c>
      <c r="J201" s="187"/>
      <c r="K201" s="187" t="s">
        <v>614</v>
      </c>
      <c r="L201" s="187" t="s">
        <v>1782</v>
      </c>
      <c r="M201" s="187" t="s">
        <v>1783</v>
      </c>
      <c r="N201" s="209" t="s">
        <v>1798</v>
      </c>
      <c r="O201" s="187"/>
      <c r="P201" s="190" t="s">
        <v>1799</v>
      </c>
      <c r="Q201" s="187" t="s">
        <v>1800</v>
      </c>
      <c r="R201" s="191" t="s">
        <v>1801</v>
      </c>
      <c r="S201" s="210">
        <v>159611</v>
      </c>
      <c r="T201" s="211" t="s">
        <v>1802</v>
      </c>
      <c r="U201" s="214">
        <f>HYPERLINK("#'Funding'!A"&amp;MATCH(1121012,Funding!A:A,FALSE),1121012)</f>
        <v>1121012</v>
      </c>
      <c r="V201" s="187" t="s">
        <v>524</v>
      </c>
      <c r="W201" s="187" t="s">
        <v>1803</v>
      </c>
      <c r="X201" s="194"/>
      <c r="Y201" s="194" t="s">
        <v>1805</v>
      </c>
      <c r="Z201" s="194" t="s">
        <v>1806</v>
      </c>
      <c r="AA201" s="195" t="s">
        <v>1804</v>
      </c>
    </row>
    <row r="202" spans="1:27" s="11" customFormat="1" ht="139.5" x14ac:dyDescent="0.35">
      <c r="A202" s="221" t="s">
        <v>1863</v>
      </c>
      <c r="B202" s="222">
        <v>44658</v>
      </c>
      <c r="C202" s="222"/>
      <c r="D202" s="221" t="s">
        <v>1506</v>
      </c>
      <c r="E202" s="221" t="s">
        <v>188</v>
      </c>
      <c r="F202" s="221"/>
      <c r="G202" s="221" t="s">
        <v>1622</v>
      </c>
      <c r="H202" s="221" t="s">
        <v>1864</v>
      </c>
      <c r="I202" s="221" t="s">
        <v>1865</v>
      </c>
      <c r="J202" s="221"/>
      <c r="K202" s="221" t="s">
        <v>614</v>
      </c>
      <c r="L202" s="221" t="s">
        <v>669</v>
      </c>
      <c r="M202" s="221" t="s">
        <v>1866</v>
      </c>
      <c r="N202" s="228" t="s">
        <v>1867</v>
      </c>
      <c r="O202" s="221" t="s">
        <v>1868</v>
      </c>
      <c r="P202" s="223" t="s">
        <v>1869</v>
      </c>
      <c r="Q202" s="221" t="s">
        <v>1870</v>
      </c>
      <c r="R202" s="224" t="s">
        <v>1871</v>
      </c>
      <c r="S202" s="229">
        <v>160000</v>
      </c>
      <c r="T202" s="225" t="s">
        <v>1872</v>
      </c>
      <c r="U202" s="221"/>
      <c r="V202" s="221" t="s">
        <v>524</v>
      </c>
      <c r="W202" s="221" t="s">
        <v>1873</v>
      </c>
      <c r="X202" s="226"/>
      <c r="Y202" s="226" t="s">
        <v>1874</v>
      </c>
      <c r="Z202" s="226" t="s">
        <v>1875</v>
      </c>
      <c r="AA202" s="227"/>
    </row>
  </sheetData>
  <hyperlinks>
    <hyperlink ref="P106" r:id="rId1" xr:uid="{00000000-0004-0000-0100-000000000000}"/>
    <hyperlink ref="P105" r:id="rId2" xr:uid="{00000000-0004-0000-0100-000001000000}"/>
    <hyperlink ref="P101" r:id="rId3" xr:uid="{00000000-0004-0000-0100-000002000000}"/>
    <hyperlink ref="P103" r:id="rId4" display="bevanc@waikato.ac.nz" xr:uid="{00000000-0004-0000-0100-000003000000}"/>
    <hyperlink ref="P102" r:id="rId5" xr:uid="{00000000-0004-0000-0100-000004000000}"/>
    <hyperlink ref="P100" r:id="rId6" xr:uid="{00000000-0004-0000-0100-000005000000}"/>
    <hyperlink ref="P92" r:id="rId7" xr:uid="{00000000-0004-0000-0100-000006000000}"/>
    <hyperlink ref="P98" r:id="rId8" xr:uid="{00000000-0004-0000-0100-000007000000}"/>
    <hyperlink ref="P91" r:id="rId9" xr:uid="{00000000-0004-0000-0100-000008000000}"/>
    <hyperlink ref="P90" r:id="rId10" xr:uid="{00000000-0004-0000-0100-000009000000}"/>
    <hyperlink ref="P88" r:id="rId11" xr:uid="{00000000-0004-0000-0100-00000A000000}"/>
    <hyperlink ref="P87" r:id="rId12" xr:uid="{00000000-0004-0000-0100-00000B000000}"/>
    <hyperlink ref="P86" r:id="rId13" xr:uid="{00000000-0004-0000-0100-00000C000000}"/>
    <hyperlink ref="P85" r:id="rId14" xr:uid="{00000000-0004-0000-0100-00000D000000}"/>
    <hyperlink ref="P84" r:id="rId15" xr:uid="{00000000-0004-0000-0100-00000E000000}"/>
    <hyperlink ref="P97" r:id="rId16" xr:uid="{00000000-0004-0000-0100-00000F000000}"/>
    <hyperlink ref="P83" r:id="rId17" xr:uid="{00000000-0004-0000-0100-000010000000}"/>
    <hyperlink ref="P75" r:id="rId18" xr:uid="{00000000-0004-0000-0100-000011000000}"/>
    <hyperlink ref="P73" r:id="rId19" xr:uid="{00000000-0004-0000-0100-000012000000}"/>
    <hyperlink ref="P72" r:id="rId20" xr:uid="{00000000-0004-0000-0100-000013000000}"/>
    <hyperlink ref="P67" r:id="rId21" xr:uid="{00000000-0004-0000-0100-000014000000}"/>
    <hyperlink ref="P66" r:id="rId22" xr:uid="{00000000-0004-0000-0100-000015000000}"/>
    <hyperlink ref="P65" r:id="rId23" xr:uid="{00000000-0004-0000-0100-000016000000}"/>
    <hyperlink ref="P64" r:id="rId24" xr:uid="{00000000-0004-0000-0100-000017000000}"/>
    <hyperlink ref="P63" r:id="rId25" xr:uid="{00000000-0004-0000-0100-000018000000}"/>
    <hyperlink ref="P62" r:id="rId26" xr:uid="{00000000-0004-0000-0100-000019000000}"/>
    <hyperlink ref="P61" r:id="rId27" xr:uid="{00000000-0004-0000-0100-00001A000000}"/>
    <hyperlink ref="P60" r:id="rId28" xr:uid="{00000000-0004-0000-0100-00001B000000}"/>
    <hyperlink ref="P59" r:id="rId29" xr:uid="{00000000-0004-0000-0100-00001C000000}"/>
    <hyperlink ref="P58" r:id="rId30" xr:uid="{00000000-0004-0000-0100-00001D000000}"/>
    <hyperlink ref="P57" r:id="rId31" xr:uid="{00000000-0004-0000-0100-00001E000000}"/>
    <hyperlink ref="P56" r:id="rId32" xr:uid="{00000000-0004-0000-0100-00001F000000}"/>
    <hyperlink ref="P55" r:id="rId33" xr:uid="{00000000-0004-0000-0100-000020000000}"/>
    <hyperlink ref="P53" r:id="rId34" xr:uid="{00000000-0004-0000-0100-000021000000}"/>
    <hyperlink ref="P51" r:id="rId35" display="michael.plank@canterbury.ac.nz" xr:uid="{00000000-0004-0000-0100-000022000000}"/>
    <hyperlink ref="P50" r:id="rId36" xr:uid="{00000000-0004-0000-0100-000023000000}"/>
    <hyperlink ref="P49" r:id="rId37" xr:uid="{00000000-0004-0000-0100-000024000000}"/>
    <hyperlink ref="P48" r:id="rId38" xr:uid="{00000000-0004-0000-0100-000025000000}"/>
    <hyperlink ref="P47" r:id="rId39" xr:uid="{00000000-0004-0000-0100-000026000000}"/>
    <hyperlink ref="P46" r:id="rId40" xr:uid="{00000000-0004-0000-0100-000027000000}"/>
    <hyperlink ref="P45" r:id="rId41" xr:uid="{00000000-0004-0000-0100-000028000000}"/>
    <hyperlink ref="P44" r:id="rId42" xr:uid="{00000000-0004-0000-0100-000029000000}"/>
    <hyperlink ref="P42" r:id="rId43" xr:uid="{00000000-0004-0000-0100-00002A000000}"/>
    <hyperlink ref="P41" r:id="rId44" xr:uid="{00000000-0004-0000-0100-00002B000000}"/>
    <hyperlink ref="P40" r:id="rId45" xr:uid="{00000000-0004-0000-0100-00002C000000}"/>
    <hyperlink ref="P37" r:id="rId46" xr:uid="{00000000-0004-0000-0100-00002D000000}"/>
    <hyperlink ref="P36" r:id="rId47" xr:uid="{00000000-0004-0000-0100-00002E000000}"/>
    <hyperlink ref="P32" r:id="rId48" xr:uid="{00000000-0004-0000-0100-00002F000000}"/>
    <hyperlink ref="P31" r:id="rId49" xr:uid="{00000000-0004-0000-0100-000030000000}"/>
    <hyperlink ref="P30" r:id="rId50" xr:uid="{00000000-0004-0000-0100-000031000000}"/>
    <hyperlink ref="P29" r:id="rId51" xr:uid="{00000000-0004-0000-0100-000032000000}"/>
    <hyperlink ref="P28" r:id="rId52" xr:uid="{00000000-0004-0000-0100-000033000000}"/>
    <hyperlink ref="P25" r:id="rId53" xr:uid="{00000000-0004-0000-0100-000034000000}"/>
    <hyperlink ref="P17" r:id="rId54" xr:uid="{00000000-0004-0000-0100-000035000000}"/>
    <hyperlink ref="P16" r:id="rId55" xr:uid="{00000000-0004-0000-0100-000036000000}"/>
    <hyperlink ref="P15" r:id="rId56" xr:uid="{00000000-0004-0000-0100-000037000000}"/>
    <hyperlink ref="P14" r:id="rId57" xr:uid="{00000000-0004-0000-0100-000038000000}"/>
    <hyperlink ref="P13" r:id="rId58" xr:uid="{00000000-0004-0000-0100-000039000000}"/>
    <hyperlink ref="P12" r:id="rId59" xr:uid="{00000000-0004-0000-0100-00003A000000}"/>
    <hyperlink ref="P11" r:id="rId60" xr:uid="{00000000-0004-0000-0100-00003B000000}"/>
    <hyperlink ref="P9" r:id="rId61" xr:uid="{00000000-0004-0000-0100-00003C000000}"/>
    <hyperlink ref="P8" r:id="rId62" xr:uid="{00000000-0004-0000-0100-00003D000000}"/>
    <hyperlink ref="P7" r:id="rId63" xr:uid="{00000000-0004-0000-0100-00003E000000}"/>
    <hyperlink ref="P6" r:id="rId64" xr:uid="{00000000-0004-0000-0100-00003F000000}"/>
    <hyperlink ref="P4" r:id="rId65" xr:uid="{00000000-0004-0000-0100-000040000000}"/>
    <hyperlink ref="P3" r:id="rId66" xr:uid="{00000000-0004-0000-0100-000041000000}"/>
    <hyperlink ref="P2" r:id="rId67" xr:uid="{00000000-0004-0000-0100-000042000000}"/>
    <hyperlink ref="P107" r:id="rId68" xr:uid="{00000000-0004-0000-0100-000043000000}"/>
    <hyperlink ref="P108" r:id="rId69" xr:uid="{00000000-0004-0000-0100-000044000000}"/>
    <hyperlink ref="P109" r:id="rId70" xr:uid="{00000000-0004-0000-0100-000045000000}"/>
    <hyperlink ref="P110" r:id="rId71" xr:uid="{00000000-0004-0000-0100-000046000000}"/>
    <hyperlink ref="P111" r:id="rId72" xr:uid="{00000000-0004-0000-0100-000047000000}"/>
    <hyperlink ref="P117" r:id="rId73" xr:uid="{00000000-0004-0000-0100-000048000000}"/>
    <hyperlink ref="P118" r:id="rId74" xr:uid="{00000000-0004-0000-0100-000049000000}"/>
    <hyperlink ref="P119" r:id="rId75" xr:uid="{00000000-0004-0000-0100-00004A000000}"/>
    <hyperlink ref="P120" r:id="rId76" xr:uid="{00000000-0004-0000-0100-00004B000000}"/>
    <hyperlink ref="P122" r:id="rId77" xr:uid="{00000000-0004-0000-0100-00004C000000}"/>
    <hyperlink ref="P123" r:id="rId78" xr:uid="{00000000-0004-0000-0100-00004D000000}"/>
    <hyperlink ref="P124" r:id="rId79" xr:uid="{00000000-0004-0000-0100-00004E000000}"/>
    <hyperlink ref="P137" r:id="rId80" xr:uid="{00000000-0004-0000-0100-00004F000000}"/>
    <hyperlink ref="Z97" r:id="rId81" display="https://www.researchgate.net/publication/341109509_COVID-19_pandemic_and_its_influence_on_safe_havens_An_examination_of_gold_T-bills_T-bonds_US_dollar_and_stablecoin_x000a_" xr:uid="{00000000-0004-0000-0100-000050000000}"/>
    <hyperlink ref="Z137" r:id="rId82" display="https://www.researchgate.net/publication/341106710_Estimating_the_global_fatality_rate_from_COVID-19_given_a_country's_socio-economic_characteristics_x000a__x000a_" xr:uid="{00000000-0004-0000-0100-000051000000}"/>
    <hyperlink ref="P140" r:id="rId83" xr:uid="{00000000-0004-0000-0100-000052000000}"/>
    <hyperlink ref="P141" r:id="rId84" display="mailto:nigel.calder@waikato.ac.nz" xr:uid="{00000000-0004-0000-0100-000053000000}"/>
    <hyperlink ref="P81" r:id="rId85" xr:uid="{00000000-0004-0000-0100-000054000000}"/>
    <hyperlink ref="P148" r:id="rId86" xr:uid="{00000000-0004-0000-0100-000055000000}"/>
    <hyperlink ref="P152" r:id="rId87" xr:uid="{00000000-0004-0000-0100-000056000000}"/>
    <hyperlink ref="P153" r:id="rId88" display="mailto:p.j.waddell@massey.ac.nz" xr:uid="{00000000-0004-0000-0100-000057000000}"/>
    <hyperlink ref="P154" r:id="rId89" xr:uid="{00000000-0004-0000-0100-000058000000}"/>
    <hyperlink ref="Z58" r:id="rId90" display="https://journals.sagepub.com/doi/10.1177/0004867417718944" xr:uid="{00000000-0004-0000-0100-000059000000}"/>
    <hyperlink ref="Z166" r:id="rId91" display="https://www.youtube.com/watch?v=gHiksGBROQ4&amp;feature=youtu.be _x000a_" xr:uid="{00000000-0004-0000-0100-00005A000000}"/>
    <hyperlink ref="P170" r:id="rId92" xr:uid="{00000000-0004-0000-0100-00005B000000}"/>
    <hyperlink ref="P179" r:id="rId93" xr:uid="{00000000-0004-0000-0100-00005C000000}"/>
    <hyperlink ref="Z180" r:id="rId94" display="https://doi.org/10.3389/fnut.2021.645349" xr:uid="{00000000-0004-0000-0100-00005D000000}"/>
    <hyperlink ref="Z147" r:id="rId95" display="https://www.tandfonline.com/doi/full/10.1080/03036758.2020.1841010 " xr:uid="{00000000-0004-0000-0100-00005E000000}"/>
    <hyperlink ref="Z112" r:id="rId96" display="https://www.mdpi.com/1660-4601/17/17/6117" xr:uid="{00000000-0004-0000-0100-00005F000000}"/>
    <hyperlink ref="Z113" r:id="rId97" display="https://www.tandfonline.com/doi/full/10.1080/03036758.2021.1884098" xr:uid="{00000000-0004-0000-0100-000060000000}"/>
    <hyperlink ref="P194" r:id="rId98" xr:uid="{00000000-0004-0000-0100-000061000000}"/>
    <hyperlink ref="P195" r:id="rId99" xr:uid="{00000000-0004-0000-0100-000062000000}"/>
    <hyperlink ref="P196" r:id="rId100" xr:uid="{00000000-0004-0000-0100-000063000000}"/>
    <hyperlink ref="P197" r:id="rId101" xr:uid="{31101E98-18B7-4F5F-ACB8-61051494D742}"/>
    <hyperlink ref="P202" r:id="rId102" xr:uid="{555E54F5-A66B-405C-AC7D-11A66E851648}"/>
  </hyperlinks>
  <pageMargins left="0.7" right="0.7" top="0.75" bottom="0.75" header="0" footer="0"/>
  <pageSetup paperSize="9" orientation="portrait" r:id="rId103"/>
  <tableParts count="1">
    <tablePart r:id="rId10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2"/>
  <sheetViews>
    <sheetView zoomScale="71" zoomScaleNormal="71" workbookViewId="0">
      <pane ySplit="1" topLeftCell="A76" activePane="bottomLeft" state="frozen"/>
      <selection activeCell="H1" sqref="H1"/>
      <selection pane="bottomLeft" activeCell="G76" sqref="G76"/>
    </sheetView>
  </sheetViews>
  <sheetFormatPr defaultColWidth="8.75" defaultRowHeight="15.5" x14ac:dyDescent="0.35"/>
  <cols>
    <col min="1" max="1" width="15.08203125" style="9" customWidth="1"/>
    <col min="2" max="2" width="18.25" style="14" customWidth="1"/>
    <col min="3" max="3" width="18.75" style="14" customWidth="1"/>
    <col min="4" max="4" width="23.5" style="14" customWidth="1"/>
    <col min="5" max="5" width="26" style="14" customWidth="1"/>
    <col min="6" max="6" width="45.08203125" style="9" customWidth="1"/>
    <col min="7" max="7" width="142" style="9" customWidth="1"/>
    <col min="8" max="8" width="17.08203125" style="12" customWidth="1"/>
    <col min="9" max="9" width="16.25" style="12" customWidth="1"/>
    <col min="10" max="10" width="18.75" style="9" customWidth="1"/>
    <col min="11" max="11" width="22.25" style="9" customWidth="1"/>
    <col min="12" max="12" width="23.25" style="9" customWidth="1"/>
    <col min="13" max="13" width="31.83203125" style="9" hidden="1" customWidth="1"/>
    <col min="14" max="14" width="20.33203125" style="9" customWidth="1"/>
    <col min="15" max="15" width="26.83203125" style="9" customWidth="1"/>
    <col min="16" max="16" width="27.5" style="9" customWidth="1"/>
    <col min="17" max="17" width="23.83203125" style="9" customWidth="1"/>
    <col min="18" max="18" width="51.33203125" style="9" customWidth="1"/>
    <col min="19" max="19" width="50.25" style="9" customWidth="1"/>
    <col min="20" max="16384" width="8.75" style="9"/>
  </cols>
  <sheetData>
    <row r="1" spans="1:19" ht="54.65" customHeight="1" x14ac:dyDescent="0.35">
      <c r="A1" s="16" t="s">
        <v>590</v>
      </c>
      <c r="B1" s="15" t="s">
        <v>377</v>
      </c>
      <c r="C1" s="15" t="s">
        <v>576</v>
      </c>
      <c r="D1" s="15" t="s">
        <v>1088</v>
      </c>
      <c r="E1" s="15" t="s">
        <v>639</v>
      </c>
      <c r="F1" s="16" t="s">
        <v>591</v>
      </c>
      <c r="G1" s="16" t="s">
        <v>592</v>
      </c>
      <c r="H1" s="15" t="s">
        <v>593</v>
      </c>
      <c r="I1" s="15" t="s">
        <v>594</v>
      </c>
      <c r="J1" s="16" t="s">
        <v>595</v>
      </c>
      <c r="K1" s="16" t="s">
        <v>596</v>
      </c>
      <c r="L1" s="16" t="s">
        <v>597</v>
      </c>
      <c r="M1" s="16" t="s">
        <v>598</v>
      </c>
      <c r="N1" s="16" t="s">
        <v>599</v>
      </c>
      <c r="O1" s="16" t="s">
        <v>600</v>
      </c>
      <c r="P1" s="31" t="s">
        <v>601</v>
      </c>
      <c r="Q1" s="16" t="s">
        <v>602</v>
      </c>
      <c r="R1" s="16" t="s">
        <v>603</v>
      </c>
      <c r="S1" s="16" t="s">
        <v>604</v>
      </c>
    </row>
    <row r="2" spans="1:19" s="11" customFormat="1" ht="70.150000000000006" customHeight="1" x14ac:dyDescent="0.35">
      <c r="A2" s="20" t="s">
        <v>1243</v>
      </c>
      <c r="B2" s="18">
        <v>44018</v>
      </c>
      <c r="C2" s="18"/>
      <c r="D2" s="64" t="s">
        <v>1208</v>
      </c>
      <c r="E2" s="69" t="str">
        <f>HYPERLINK("#'Research Activities'!A"&amp;MATCH("CVDB-006",'Research Activities'!A:A,FALSE),"CVDB-006")</f>
        <v>CVDB-006</v>
      </c>
      <c r="F2" s="19" t="s">
        <v>1205</v>
      </c>
      <c r="G2" s="19" t="s">
        <v>1206</v>
      </c>
      <c r="H2" s="18">
        <v>43952</v>
      </c>
      <c r="I2" s="18">
        <v>44134</v>
      </c>
      <c r="J2" s="19" t="s">
        <v>1235</v>
      </c>
      <c r="K2" s="19" t="s">
        <v>1129</v>
      </c>
      <c r="L2" s="19" t="s">
        <v>24</v>
      </c>
      <c r="M2" s="19"/>
      <c r="N2" s="19" t="s">
        <v>746</v>
      </c>
      <c r="O2" s="19" t="s">
        <v>1204</v>
      </c>
      <c r="P2" s="22" t="s">
        <v>655</v>
      </c>
      <c r="Q2" s="32">
        <v>235746</v>
      </c>
      <c r="R2" s="19"/>
      <c r="S2" s="19"/>
    </row>
    <row r="3" spans="1:19" s="11" customFormat="1" ht="62" x14ac:dyDescent="0.35">
      <c r="A3" s="20">
        <v>1720007</v>
      </c>
      <c r="B3" s="18">
        <v>43962</v>
      </c>
      <c r="C3" s="18"/>
      <c r="D3" s="18" t="s">
        <v>1086</v>
      </c>
      <c r="E3" s="51" t="str">
        <f>HYPERLINK("#'Research Activities'!A"&amp;MATCH("CVDB-016",'Research Activities'!A:A,FALSE),"CVDB-016")</f>
        <v>CVDB-016</v>
      </c>
      <c r="F3" s="19" t="s">
        <v>605</v>
      </c>
      <c r="G3" s="19" t="s">
        <v>606</v>
      </c>
      <c r="H3" s="18">
        <v>43955</v>
      </c>
      <c r="I3" s="18">
        <v>44319</v>
      </c>
      <c r="J3" s="19" t="s">
        <v>607</v>
      </c>
      <c r="K3" s="19" t="s">
        <v>608</v>
      </c>
      <c r="L3" s="19" t="s">
        <v>2</v>
      </c>
      <c r="M3" s="19" t="s">
        <v>24</v>
      </c>
      <c r="N3" s="19" t="s">
        <v>609</v>
      </c>
      <c r="O3" s="19" t="s">
        <v>610</v>
      </c>
      <c r="P3" s="22" t="s">
        <v>611</v>
      </c>
      <c r="Q3" s="21">
        <v>96457</v>
      </c>
      <c r="R3" s="19"/>
      <c r="S3" s="19"/>
    </row>
    <row r="4" spans="1:19" s="11" customFormat="1" ht="62" x14ac:dyDescent="0.35">
      <c r="A4" s="20" t="s">
        <v>1234</v>
      </c>
      <c r="B4" s="18">
        <v>44018</v>
      </c>
      <c r="C4" s="18"/>
      <c r="D4" s="18" t="s">
        <v>1207</v>
      </c>
      <c r="E4" s="69" t="str">
        <f>HYPERLINK("#'Research Activities'!A"&amp;MATCH("CVDB-017",'Research Activities'!A:A,FALSE),"CVDB-017")</f>
        <v>CVDB-017</v>
      </c>
      <c r="F4" s="19" t="s">
        <v>1228</v>
      </c>
      <c r="G4" s="19" t="s">
        <v>1229</v>
      </c>
      <c r="H4" s="18">
        <v>43952</v>
      </c>
      <c r="I4" s="18">
        <v>44316</v>
      </c>
      <c r="J4" s="19" t="s">
        <v>1235</v>
      </c>
      <c r="K4" s="19" t="s">
        <v>1129</v>
      </c>
      <c r="L4" s="19" t="s">
        <v>2</v>
      </c>
      <c r="M4" s="19"/>
      <c r="N4" s="19" t="s">
        <v>620</v>
      </c>
      <c r="O4" s="19" t="s">
        <v>1227</v>
      </c>
      <c r="P4" s="22" t="s">
        <v>675</v>
      </c>
      <c r="Q4" s="32">
        <v>161977</v>
      </c>
      <c r="R4" s="19"/>
      <c r="S4" s="19"/>
    </row>
    <row r="5" spans="1:19" s="11" customFormat="1" ht="93" x14ac:dyDescent="0.35">
      <c r="A5" s="20" t="s">
        <v>1245</v>
      </c>
      <c r="B5" s="18">
        <v>44018</v>
      </c>
      <c r="C5" s="18"/>
      <c r="D5" s="18" t="s">
        <v>1207</v>
      </c>
      <c r="E5" s="43" t="str">
        <f>HYPERLINK("#'Research Activities'!A"&amp;MATCH("CVDB-052",'Research Activities'!A:A,FALSE),"CVDB-052")</f>
        <v>CVDB-052</v>
      </c>
      <c r="F5" s="19" t="s">
        <v>1209</v>
      </c>
      <c r="G5" s="19" t="s">
        <v>1210</v>
      </c>
      <c r="H5" s="18">
        <v>43952</v>
      </c>
      <c r="I5" s="18">
        <v>44681</v>
      </c>
      <c r="J5" s="19" t="s">
        <v>1235</v>
      </c>
      <c r="K5" s="19" t="s">
        <v>1129</v>
      </c>
      <c r="L5" s="19" t="s">
        <v>24</v>
      </c>
      <c r="M5" s="19"/>
      <c r="N5" s="19" t="s">
        <v>1198</v>
      </c>
      <c r="O5" s="19" t="s">
        <v>731</v>
      </c>
      <c r="P5" s="22" t="s">
        <v>753</v>
      </c>
      <c r="Q5" s="32">
        <v>500000</v>
      </c>
      <c r="R5" s="19"/>
      <c r="S5" s="19"/>
    </row>
    <row r="6" spans="1:19" s="11" customFormat="1" ht="164.5" customHeight="1" x14ac:dyDescent="0.35">
      <c r="A6" s="20" t="s">
        <v>1244</v>
      </c>
      <c r="B6" s="18">
        <v>44018</v>
      </c>
      <c r="C6" s="25"/>
      <c r="D6" s="18" t="s">
        <v>1208</v>
      </c>
      <c r="E6" s="43" t="str">
        <f>HYPERLINK("#'Research Activities'!A"&amp;MATCH("CVDB-067",'Research Activities'!A:A,FALSE),"CVDB-067")</f>
        <v>CVDB-067</v>
      </c>
      <c r="F6" s="26" t="s">
        <v>1188</v>
      </c>
      <c r="G6" s="26" t="s">
        <v>1189</v>
      </c>
      <c r="H6" s="18">
        <v>43952</v>
      </c>
      <c r="I6" s="18">
        <v>44135</v>
      </c>
      <c r="J6" s="19" t="s">
        <v>1235</v>
      </c>
      <c r="K6" s="19" t="s">
        <v>1129</v>
      </c>
      <c r="L6" s="26" t="s">
        <v>24</v>
      </c>
      <c r="M6" s="26"/>
      <c r="N6" s="26" t="s">
        <v>763</v>
      </c>
      <c r="O6" s="26" t="s">
        <v>764</v>
      </c>
      <c r="P6" s="22" t="s">
        <v>762</v>
      </c>
      <c r="Q6" s="33">
        <v>179904</v>
      </c>
      <c r="R6" s="26"/>
      <c r="S6" s="26"/>
    </row>
    <row r="7" spans="1:19" s="11" customFormat="1" ht="93" x14ac:dyDescent="0.35">
      <c r="A7" s="20" t="s">
        <v>1240</v>
      </c>
      <c r="B7" s="18">
        <v>44018</v>
      </c>
      <c r="C7" s="18"/>
      <c r="D7" s="18" t="s">
        <v>1208</v>
      </c>
      <c r="E7" s="43" t="str">
        <f>HYPERLINK("#'Research Activities'!A"&amp;MATCH("CVDB-076",'Research Activities'!A:A,FALSE),"CVDB-076")</f>
        <v>CVDB-076</v>
      </c>
      <c r="F7" s="19" t="s">
        <v>1195</v>
      </c>
      <c r="G7" s="19" t="s">
        <v>1196</v>
      </c>
      <c r="H7" s="18">
        <v>43952</v>
      </c>
      <c r="I7" s="18">
        <v>44134</v>
      </c>
      <c r="J7" s="19" t="s">
        <v>1235</v>
      </c>
      <c r="K7" s="19" t="s">
        <v>1129</v>
      </c>
      <c r="L7" s="19" t="s">
        <v>2</v>
      </c>
      <c r="M7" s="19"/>
      <c r="N7" s="19" t="s">
        <v>646</v>
      </c>
      <c r="O7" s="19" t="s">
        <v>778</v>
      </c>
      <c r="P7" s="22" t="s">
        <v>777</v>
      </c>
      <c r="Q7" s="32">
        <v>101922</v>
      </c>
      <c r="R7" s="19"/>
      <c r="S7" s="19"/>
    </row>
    <row r="8" spans="1:19" s="11" customFormat="1" ht="172.9" customHeight="1" x14ac:dyDescent="0.35">
      <c r="A8" s="20">
        <v>1720005</v>
      </c>
      <c r="B8" s="18">
        <v>43962</v>
      </c>
      <c r="C8" s="18"/>
      <c r="D8" s="18" t="s">
        <v>1086</v>
      </c>
      <c r="E8" s="63" t="str">
        <f>HYPERLINK("#'Research Activities'!A"&amp;MATCH("CVDB-112",'Research Activities'!A:A,FALSE),"CVDB-112")</f>
        <v>CVDB-112</v>
      </c>
      <c r="F8" s="19" t="s">
        <v>617</v>
      </c>
      <c r="G8" s="19" t="s">
        <v>618</v>
      </c>
      <c r="H8" s="18">
        <v>43952</v>
      </c>
      <c r="I8" s="18">
        <v>44316</v>
      </c>
      <c r="J8" s="19" t="s">
        <v>607</v>
      </c>
      <c r="K8" s="19" t="s">
        <v>608</v>
      </c>
      <c r="L8" s="19" t="s">
        <v>2</v>
      </c>
      <c r="M8" s="19" t="s">
        <v>619</v>
      </c>
      <c r="N8" s="19" t="s">
        <v>620</v>
      </c>
      <c r="O8" s="19" t="s">
        <v>621</v>
      </c>
      <c r="P8" s="22" t="s">
        <v>622</v>
      </c>
      <c r="Q8" s="21">
        <v>98257</v>
      </c>
      <c r="R8" s="19"/>
      <c r="S8" s="19"/>
    </row>
    <row r="9" spans="1:19" s="11" customFormat="1" ht="58.9" customHeight="1" x14ac:dyDescent="0.35">
      <c r="A9" s="20">
        <v>1720006</v>
      </c>
      <c r="B9" s="18">
        <v>43962</v>
      </c>
      <c r="C9" s="18"/>
      <c r="D9" s="18" t="s">
        <v>1086</v>
      </c>
      <c r="E9" s="63" t="str">
        <f>HYPERLINK("#'Research Activities'!A"&amp;MATCH("CVDB-113",'Research Activities'!A:A,FALSE),"CVDB-113")</f>
        <v>CVDB-113</v>
      </c>
      <c r="F9" s="19" t="s">
        <v>623</v>
      </c>
      <c r="G9" s="19" t="s">
        <v>624</v>
      </c>
      <c r="H9" s="18">
        <v>44044</v>
      </c>
      <c r="I9" s="18">
        <v>44408</v>
      </c>
      <c r="J9" s="19" t="s">
        <v>607</v>
      </c>
      <c r="K9" s="19" t="s">
        <v>608</v>
      </c>
      <c r="L9" s="19" t="s">
        <v>2</v>
      </c>
      <c r="M9" s="19" t="s">
        <v>625</v>
      </c>
      <c r="N9" s="19" t="s">
        <v>626</v>
      </c>
      <c r="O9" s="19" t="s">
        <v>627</v>
      </c>
      <c r="P9" s="22" t="s">
        <v>628</v>
      </c>
      <c r="Q9" s="21">
        <v>81878</v>
      </c>
      <c r="R9" s="19"/>
      <c r="S9" s="19"/>
    </row>
    <row r="10" spans="1:19" s="11" customFormat="1" ht="118.15" customHeight="1" x14ac:dyDescent="0.35">
      <c r="A10" s="20">
        <v>1720008</v>
      </c>
      <c r="B10" s="18">
        <v>43962</v>
      </c>
      <c r="C10" s="18"/>
      <c r="D10" s="18" t="s">
        <v>1086</v>
      </c>
      <c r="E10" s="63" t="str">
        <f>HYPERLINK("#'Research Activities'!A"&amp;MATCH("CVDB-126",'Research Activities'!A:A,FALSE),"CVDB-126")</f>
        <v>CVDB-126</v>
      </c>
      <c r="F10" s="19" t="s">
        <v>634</v>
      </c>
      <c r="G10" s="19" t="s">
        <v>635</v>
      </c>
      <c r="H10" s="18">
        <v>43962</v>
      </c>
      <c r="I10" s="18">
        <v>44326</v>
      </c>
      <c r="J10" s="19" t="s">
        <v>607</v>
      </c>
      <c r="K10" s="19" t="s">
        <v>608</v>
      </c>
      <c r="L10" s="19" t="s">
        <v>2</v>
      </c>
      <c r="M10" s="19" t="s">
        <v>625</v>
      </c>
      <c r="N10" s="19" t="s">
        <v>614</v>
      </c>
      <c r="O10" s="19" t="s">
        <v>636</v>
      </c>
      <c r="P10" s="22" t="s">
        <v>637</v>
      </c>
      <c r="Q10" s="21">
        <v>98281</v>
      </c>
      <c r="R10" s="19"/>
      <c r="S10" s="19"/>
    </row>
    <row r="11" spans="1:19" s="11" customFormat="1" ht="88.9" customHeight="1" x14ac:dyDescent="0.35">
      <c r="A11" s="20" t="s">
        <v>1246</v>
      </c>
      <c r="B11" s="18">
        <v>44018</v>
      </c>
      <c r="C11" s="18"/>
      <c r="D11" s="18" t="s">
        <v>1208</v>
      </c>
      <c r="E11" s="61" t="str">
        <f>HYPERLINK("#'Research Activities'!A"&amp;MATCH("CVDB-137",'Research Activities'!A:A,FALSE),"CVDB-137")</f>
        <v>CVDB-137</v>
      </c>
      <c r="F11" s="19" t="s">
        <v>1203</v>
      </c>
      <c r="G11" s="19" t="s">
        <v>893</v>
      </c>
      <c r="H11" s="18">
        <v>43952</v>
      </c>
      <c r="I11" s="18">
        <v>44134</v>
      </c>
      <c r="J11" s="19" t="s">
        <v>1235</v>
      </c>
      <c r="K11" s="19" t="s">
        <v>1129</v>
      </c>
      <c r="L11" s="19" t="s">
        <v>508</v>
      </c>
      <c r="M11" s="19"/>
      <c r="N11" s="19" t="s">
        <v>614</v>
      </c>
      <c r="O11" s="19" t="s">
        <v>880</v>
      </c>
      <c r="P11" s="22" t="s">
        <v>863</v>
      </c>
      <c r="Q11" s="32">
        <v>165471</v>
      </c>
      <c r="R11" s="19"/>
      <c r="S11" s="19"/>
    </row>
    <row r="12" spans="1:19" s="11" customFormat="1" ht="91.9" customHeight="1" x14ac:dyDescent="0.35">
      <c r="A12" s="20" t="s">
        <v>1058</v>
      </c>
      <c r="B12" s="18">
        <v>43991</v>
      </c>
      <c r="C12" s="18"/>
      <c r="D12" s="18" t="s">
        <v>1087</v>
      </c>
      <c r="E12" s="43" t="str">
        <f>HYPERLINK("#'Research Activities'!A"&amp;MATCH("CVDB-142",'Research Activities'!A:A,FALSE),"CVDB-142")</f>
        <v>CVDB-142</v>
      </c>
      <c r="F12" s="19" t="s">
        <v>1068</v>
      </c>
      <c r="G12" s="19" t="s">
        <v>1069</v>
      </c>
      <c r="H12" s="18">
        <v>43924</v>
      </c>
      <c r="I12" s="18">
        <v>44135</v>
      </c>
      <c r="J12" s="19" t="s">
        <v>943</v>
      </c>
      <c r="K12" s="19" t="s">
        <v>1076</v>
      </c>
      <c r="L12" s="19" t="s">
        <v>508</v>
      </c>
      <c r="M12" s="19"/>
      <c r="N12" s="19"/>
      <c r="O12" s="19"/>
      <c r="P12" s="22"/>
      <c r="Q12" s="23">
        <v>280321</v>
      </c>
      <c r="R12" s="19"/>
      <c r="S12" s="19"/>
    </row>
    <row r="13" spans="1:19" s="11" customFormat="1" ht="139.5" x14ac:dyDescent="0.35">
      <c r="A13" s="20">
        <v>4720010</v>
      </c>
      <c r="B13" s="18">
        <v>43962</v>
      </c>
      <c r="C13" s="18"/>
      <c r="D13" s="18" t="s">
        <v>1086</v>
      </c>
      <c r="E13" s="63" t="str">
        <f>HYPERLINK("#'Research Activities'!A"&amp;MATCH("CVDB-143",'Research Activities'!A:A,FALSE),"CVDB-143")</f>
        <v>CVDB-143</v>
      </c>
      <c r="F13" s="56" t="s">
        <v>629</v>
      </c>
      <c r="G13" s="53" t="s">
        <v>630</v>
      </c>
      <c r="H13" s="54">
        <v>43955</v>
      </c>
      <c r="I13" s="54">
        <v>44319</v>
      </c>
      <c r="J13" s="53" t="s">
        <v>607</v>
      </c>
      <c r="K13" s="53" t="s">
        <v>608</v>
      </c>
      <c r="L13" s="53" t="s">
        <v>508</v>
      </c>
      <c r="M13" s="53" t="s">
        <v>631</v>
      </c>
      <c r="N13" s="53" t="s">
        <v>614</v>
      </c>
      <c r="O13" s="53" t="s">
        <v>632</v>
      </c>
      <c r="P13" s="56" t="s">
        <v>633</v>
      </c>
      <c r="Q13" s="65">
        <v>31494</v>
      </c>
      <c r="R13" s="19"/>
      <c r="S13" s="19"/>
    </row>
    <row r="14" spans="1:19" s="11" customFormat="1" ht="62" x14ac:dyDescent="0.35">
      <c r="A14" s="20" t="s">
        <v>1014</v>
      </c>
      <c r="B14" s="18">
        <v>43984</v>
      </c>
      <c r="C14" s="18"/>
      <c r="D14" s="18" t="s">
        <v>1087</v>
      </c>
      <c r="E14" s="43" t="str">
        <f>HYPERLINK("#'Research Activities'!A"&amp;MATCH("CVDB-155",'Research Activities'!A:A,FALSE),"CVDB-155")</f>
        <v>CVDB-155</v>
      </c>
      <c r="F14" s="53" t="s">
        <v>1026</v>
      </c>
      <c r="G14" s="53" t="s">
        <v>1027</v>
      </c>
      <c r="H14" s="54">
        <v>43948</v>
      </c>
      <c r="I14" s="54">
        <v>44196</v>
      </c>
      <c r="J14" s="53" t="s">
        <v>943</v>
      </c>
      <c r="K14" s="53" t="s">
        <v>1019</v>
      </c>
      <c r="L14" s="53" t="s">
        <v>1028</v>
      </c>
      <c r="M14" s="53"/>
      <c r="N14" s="53"/>
      <c r="O14" s="53"/>
      <c r="P14" s="56"/>
      <c r="Q14" s="65">
        <v>84700</v>
      </c>
      <c r="R14" s="19"/>
      <c r="S14" s="19"/>
    </row>
    <row r="15" spans="1:19" s="11" customFormat="1" ht="77.5" x14ac:dyDescent="0.35">
      <c r="A15" s="40" t="s">
        <v>1392</v>
      </c>
      <c r="B15" s="45">
        <v>44119</v>
      </c>
      <c r="C15" s="45"/>
      <c r="D15" s="45" t="s">
        <v>1087</v>
      </c>
      <c r="E15" s="51" t="str">
        <f>HYPERLINK("#'Research Activities'!A"&amp;MATCH("CVDB-169",'Research Activities'!A:A,FALSE),"CVDB-169")</f>
        <v>CVDB-169</v>
      </c>
      <c r="F15" s="47" t="s">
        <v>1400</v>
      </c>
      <c r="G15" s="47" t="s">
        <v>1408</v>
      </c>
      <c r="H15" s="45">
        <v>44061</v>
      </c>
      <c r="I15" s="45">
        <v>44334</v>
      </c>
      <c r="J15" s="47" t="s">
        <v>943</v>
      </c>
      <c r="K15" s="47" t="s">
        <v>1019</v>
      </c>
      <c r="L15" s="47" t="s">
        <v>1415</v>
      </c>
      <c r="M15" s="47"/>
      <c r="N15" s="47"/>
      <c r="O15" s="47"/>
      <c r="P15" s="48"/>
      <c r="Q15" s="49">
        <v>850000</v>
      </c>
      <c r="R15" s="47"/>
      <c r="S15" s="47"/>
    </row>
    <row r="16" spans="1:19" s="11" customFormat="1" ht="76.150000000000006" customHeight="1" x14ac:dyDescent="0.35">
      <c r="A16" s="20" t="s">
        <v>1013</v>
      </c>
      <c r="B16" s="18">
        <v>43984</v>
      </c>
      <c r="C16" s="18">
        <v>44446</v>
      </c>
      <c r="D16" s="18" t="s">
        <v>1087</v>
      </c>
      <c r="E16" s="51" t="str">
        <f>HYPERLINK("#'Research Activities'!A"&amp;MATCH("CVDB-189",'Research Activities'!A:A,FALSE),"CVDB-189")</f>
        <v>CVDB-189</v>
      </c>
      <c r="F16" s="19" t="s">
        <v>1024</v>
      </c>
      <c r="G16" s="19" t="s">
        <v>1664</v>
      </c>
      <c r="H16" s="18">
        <v>43922</v>
      </c>
      <c r="I16" s="18">
        <v>44286</v>
      </c>
      <c r="J16" s="19" t="s">
        <v>943</v>
      </c>
      <c r="K16" s="19" t="s">
        <v>949</v>
      </c>
      <c r="L16" s="19" t="s">
        <v>1025</v>
      </c>
      <c r="M16" s="19"/>
      <c r="N16" s="19"/>
      <c r="O16" s="19"/>
      <c r="P16" s="22"/>
      <c r="Q16" s="21">
        <v>276000</v>
      </c>
      <c r="R16" s="19"/>
      <c r="S16" s="19"/>
    </row>
    <row r="17" spans="1:19" s="11" customFormat="1" ht="62" x14ac:dyDescent="0.35">
      <c r="A17" s="20" t="s">
        <v>1337</v>
      </c>
      <c r="B17" s="35">
        <v>44060</v>
      </c>
      <c r="C17" s="35"/>
      <c r="D17" s="18" t="s">
        <v>1087</v>
      </c>
      <c r="E17" s="43" t="str">
        <f>HYPERLINK("#'Research Activities'!A"&amp;MATCH("CVDB-190",'Research Activities'!A:A,FALSE),"CVDB-190")</f>
        <v>CVDB-190</v>
      </c>
      <c r="F17" s="36" t="s">
        <v>1338</v>
      </c>
      <c r="G17" s="36" t="s">
        <v>1339</v>
      </c>
      <c r="H17" s="35">
        <v>43962</v>
      </c>
      <c r="I17" s="35">
        <v>44196</v>
      </c>
      <c r="J17" s="36" t="s">
        <v>943</v>
      </c>
      <c r="K17" s="36" t="s">
        <v>1340</v>
      </c>
      <c r="L17" s="36" t="s">
        <v>1341</v>
      </c>
      <c r="M17" s="36"/>
      <c r="N17" s="36"/>
      <c r="O17" s="36"/>
      <c r="P17" s="37"/>
      <c r="Q17" s="38">
        <v>485000</v>
      </c>
      <c r="R17" s="36"/>
      <c r="S17" s="36"/>
    </row>
    <row r="18" spans="1:19" s="11" customFormat="1" ht="77.5" x14ac:dyDescent="0.35">
      <c r="A18" s="20" t="s">
        <v>921</v>
      </c>
      <c r="B18" s="18">
        <v>44005</v>
      </c>
      <c r="C18" s="18"/>
      <c r="D18" s="18" t="s">
        <v>1087</v>
      </c>
      <c r="E18" s="43" t="str">
        <f>HYPERLINK("#'Research Activities'!A"&amp;MATCH("CVDB-192",'Research Activities'!A:A,FALSE),"CVDB-192")</f>
        <v>CVDB-192</v>
      </c>
      <c r="F18" s="19" t="s">
        <v>929</v>
      </c>
      <c r="G18" s="19" t="s">
        <v>937</v>
      </c>
      <c r="H18" s="18">
        <v>43927</v>
      </c>
      <c r="I18" s="18">
        <v>44445</v>
      </c>
      <c r="J18" s="19" t="s">
        <v>943</v>
      </c>
      <c r="K18" s="19" t="s">
        <v>1019</v>
      </c>
      <c r="L18" s="19" t="s">
        <v>944</v>
      </c>
      <c r="M18" s="19"/>
      <c r="N18" s="19"/>
      <c r="O18" s="19"/>
      <c r="P18" s="22"/>
      <c r="Q18" s="58">
        <v>396000</v>
      </c>
      <c r="R18" s="19"/>
      <c r="S18" s="19"/>
    </row>
    <row r="19" spans="1:19" s="11" customFormat="1" ht="46.5" x14ac:dyDescent="0.35">
      <c r="A19" s="20">
        <v>1720013</v>
      </c>
      <c r="B19" s="18">
        <v>43962</v>
      </c>
      <c r="C19" s="18"/>
      <c r="D19" s="18" t="s">
        <v>1086</v>
      </c>
      <c r="E19" s="46"/>
      <c r="F19" s="19" t="s">
        <v>612</v>
      </c>
      <c r="G19" s="19" t="s">
        <v>613</v>
      </c>
      <c r="H19" s="18">
        <v>43956</v>
      </c>
      <c r="I19" s="18">
        <v>44320</v>
      </c>
      <c r="J19" s="19" t="s">
        <v>607</v>
      </c>
      <c r="K19" s="19" t="s">
        <v>608</v>
      </c>
      <c r="L19" s="19" t="s">
        <v>2</v>
      </c>
      <c r="M19" s="19" t="s">
        <v>24</v>
      </c>
      <c r="N19" s="19" t="s">
        <v>614</v>
      </c>
      <c r="O19" s="19" t="s">
        <v>615</v>
      </c>
      <c r="P19" s="22" t="s">
        <v>616</v>
      </c>
      <c r="Q19" s="21">
        <v>74470</v>
      </c>
      <c r="R19" s="19"/>
      <c r="S19" s="19"/>
    </row>
    <row r="20" spans="1:19" s="11" customFormat="1" ht="93" x14ac:dyDescent="0.35">
      <c r="A20" s="20" t="s">
        <v>1238</v>
      </c>
      <c r="B20" s="18">
        <v>44018</v>
      </c>
      <c r="C20" s="18"/>
      <c r="D20" s="18" t="s">
        <v>1207</v>
      </c>
      <c r="E20" s="41"/>
      <c r="F20" s="19" t="s">
        <v>1237</v>
      </c>
      <c r="G20" s="19" t="s">
        <v>1222</v>
      </c>
      <c r="H20" s="18">
        <v>43983</v>
      </c>
      <c r="I20" s="18">
        <v>44347</v>
      </c>
      <c r="J20" s="19" t="s">
        <v>1235</v>
      </c>
      <c r="K20" s="19"/>
      <c r="L20" s="19" t="s">
        <v>1218</v>
      </c>
      <c r="M20" s="19"/>
      <c r="N20" s="19" t="s">
        <v>1219</v>
      </c>
      <c r="O20" s="19" t="s">
        <v>1220</v>
      </c>
      <c r="P20" s="22" t="s">
        <v>1221</v>
      </c>
      <c r="Q20" s="32">
        <v>196570</v>
      </c>
      <c r="R20" s="19"/>
      <c r="S20" s="19"/>
    </row>
    <row r="21" spans="1:19" s="11" customFormat="1" ht="93" x14ac:dyDescent="0.35">
      <c r="A21" s="20" t="s">
        <v>1236</v>
      </c>
      <c r="B21" s="18">
        <v>44018</v>
      </c>
      <c r="C21" s="18"/>
      <c r="D21" s="18" t="s">
        <v>1207</v>
      </c>
      <c r="E21" s="41"/>
      <c r="F21" s="19" t="s">
        <v>1232</v>
      </c>
      <c r="G21" s="19" t="s">
        <v>1233</v>
      </c>
      <c r="H21" s="18">
        <v>43952</v>
      </c>
      <c r="I21" s="18">
        <v>44316</v>
      </c>
      <c r="J21" s="19" t="s">
        <v>1235</v>
      </c>
      <c r="K21" s="19" t="s">
        <v>1129</v>
      </c>
      <c r="L21" s="19" t="s">
        <v>1197</v>
      </c>
      <c r="M21" s="19"/>
      <c r="N21" s="19" t="s">
        <v>620</v>
      </c>
      <c r="O21" s="19" t="s">
        <v>1230</v>
      </c>
      <c r="P21" s="22" t="s">
        <v>1231</v>
      </c>
      <c r="Q21" s="32">
        <v>533224</v>
      </c>
      <c r="R21" s="19"/>
      <c r="S21" s="19"/>
    </row>
    <row r="22" spans="1:19" s="11" customFormat="1" ht="93" x14ac:dyDescent="0.35">
      <c r="A22" s="20" t="s">
        <v>1242</v>
      </c>
      <c r="B22" s="18">
        <v>44018</v>
      </c>
      <c r="C22" s="18"/>
      <c r="D22" s="18" t="s">
        <v>1208</v>
      </c>
      <c r="E22" s="41"/>
      <c r="F22" s="19" t="s">
        <v>1201</v>
      </c>
      <c r="G22" s="19" t="s">
        <v>1202</v>
      </c>
      <c r="H22" s="18">
        <v>43952</v>
      </c>
      <c r="I22" s="18">
        <v>44074</v>
      </c>
      <c r="J22" s="19" t="s">
        <v>1235</v>
      </c>
      <c r="K22" s="19" t="s">
        <v>1129</v>
      </c>
      <c r="L22" s="19" t="s">
        <v>1197</v>
      </c>
      <c r="M22" s="19"/>
      <c r="N22" s="19" t="s">
        <v>1198</v>
      </c>
      <c r="O22" s="19" t="s">
        <v>1199</v>
      </c>
      <c r="P22" s="22" t="s">
        <v>1200</v>
      </c>
      <c r="Q22" s="32">
        <v>51436</v>
      </c>
      <c r="R22" s="19"/>
      <c r="S22" s="19"/>
    </row>
    <row r="23" spans="1:19" s="11" customFormat="1" ht="72.650000000000006" customHeight="1" x14ac:dyDescent="0.35">
      <c r="A23" s="20" t="s">
        <v>1241</v>
      </c>
      <c r="B23" s="18">
        <v>44018</v>
      </c>
      <c r="C23" s="18"/>
      <c r="D23" s="18" t="s">
        <v>1208</v>
      </c>
      <c r="E23" s="41"/>
      <c r="F23" s="19" t="s">
        <v>1193</v>
      </c>
      <c r="G23" s="19" t="s">
        <v>1194</v>
      </c>
      <c r="H23" s="18">
        <v>43952</v>
      </c>
      <c r="I23" s="18">
        <v>44316</v>
      </c>
      <c r="J23" s="19" t="s">
        <v>1235</v>
      </c>
      <c r="K23" s="19" t="s">
        <v>1249</v>
      </c>
      <c r="L23" s="19" t="s">
        <v>1190</v>
      </c>
      <c r="M23" s="19"/>
      <c r="N23" s="19" t="s">
        <v>646</v>
      </c>
      <c r="O23" s="19" t="s">
        <v>1191</v>
      </c>
      <c r="P23" s="22" t="s">
        <v>1192</v>
      </c>
      <c r="Q23" s="32">
        <v>169571</v>
      </c>
      <c r="R23" s="19"/>
      <c r="S23" s="19"/>
    </row>
    <row r="24" spans="1:19" s="11" customFormat="1" ht="77.5" x14ac:dyDescent="0.35">
      <c r="A24" s="20" t="s">
        <v>1248</v>
      </c>
      <c r="B24" s="18">
        <v>44018</v>
      </c>
      <c r="C24" s="18"/>
      <c r="D24" s="18" t="s">
        <v>1207</v>
      </c>
      <c r="E24" s="41"/>
      <c r="F24" s="19" t="s">
        <v>1225</v>
      </c>
      <c r="G24" s="19" t="s">
        <v>1226</v>
      </c>
      <c r="H24" s="18">
        <v>43952</v>
      </c>
      <c r="I24" s="18">
        <v>44681</v>
      </c>
      <c r="J24" s="19" t="s">
        <v>1235</v>
      </c>
      <c r="K24" s="19"/>
      <c r="L24" s="19" t="s">
        <v>1223</v>
      </c>
      <c r="M24" s="19"/>
      <c r="N24" s="19" t="s">
        <v>614</v>
      </c>
      <c r="O24" s="19" t="s">
        <v>840</v>
      </c>
      <c r="P24" s="22" t="s">
        <v>1224</v>
      </c>
      <c r="Q24" s="32">
        <v>766113</v>
      </c>
      <c r="R24" s="19"/>
      <c r="S24" s="19"/>
    </row>
    <row r="25" spans="1:19" s="11" customFormat="1" ht="109.9" customHeight="1" x14ac:dyDescent="0.35">
      <c r="A25" s="20" t="s">
        <v>1247</v>
      </c>
      <c r="B25" s="18">
        <v>44018</v>
      </c>
      <c r="C25" s="18"/>
      <c r="D25" s="18" t="s">
        <v>1207</v>
      </c>
      <c r="E25" s="41"/>
      <c r="F25" s="19" t="s">
        <v>1211</v>
      </c>
      <c r="G25" s="19" t="s">
        <v>1212</v>
      </c>
      <c r="H25" s="18">
        <v>43952</v>
      </c>
      <c r="I25" s="18">
        <v>44377</v>
      </c>
      <c r="J25" s="19" t="s">
        <v>1235</v>
      </c>
      <c r="K25" s="19" t="s">
        <v>1249</v>
      </c>
      <c r="L25" s="19" t="s">
        <v>1190</v>
      </c>
      <c r="M25" s="19"/>
      <c r="N25" s="19" t="s">
        <v>1198</v>
      </c>
      <c r="O25" s="19" t="s">
        <v>673</v>
      </c>
      <c r="P25" s="22" t="s">
        <v>1213</v>
      </c>
      <c r="Q25" s="32">
        <v>429500</v>
      </c>
      <c r="R25" s="19"/>
      <c r="S25" s="19"/>
    </row>
    <row r="26" spans="1:19" s="11" customFormat="1" ht="96" customHeight="1" x14ac:dyDescent="0.35">
      <c r="A26" s="20" t="s">
        <v>1239</v>
      </c>
      <c r="B26" s="18">
        <v>44018</v>
      </c>
      <c r="C26" s="18"/>
      <c r="D26" s="18" t="s">
        <v>1207</v>
      </c>
      <c r="E26" s="41"/>
      <c r="F26" s="19" t="s">
        <v>1214</v>
      </c>
      <c r="G26" s="19" t="s">
        <v>1215</v>
      </c>
      <c r="H26" s="18">
        <v>43983</v>
      </c>
      <c r="I26" s="18">
        <v>44712</v>
      </c>
      <c r="J26" s="19" t="s">
        <v>1235</v>
      </c>
      <c r="K26" s="19" t="s">
        <v>1129</v>
      </c>
      <c r="L26" s="19" t="s">
        <v>508</v>
      </c>
      <c r="M26" s="19"/>
      <c r="N26" s="19" t="s">
        <v>614</v>
      </c>
      <c r="O26" s="19" t="s">
        <v>1216</v>
      </c>
      <c r="P26" s="22" t="s">
        <v>1217</v>
      </c>
      <c r="Q26" s="32">
        <v>350325</v>
      </c>
      <c r="R26" s="19"/>
      <c r="S26" s="19"/>
    </row>
    <row r="27" spans="1:19" s="11" customFormat="1" ht="119.5" customHeight="1" x14ac:dyDescent="0.35">
      <c r="A27" s="20" t="s">
        <v>965</v>
      </c>
      <c r="B27" s="18">
        <v>43977</v>
      </c>
      <c r="C27" s="18"/>
      <c r="D27" s="18" t="s">
        <v>1087</v>
      </c>
      <c r="E27" s="41"/>
      <c r="F27" s="52" t="s">
        <v>967</v>
      </c>
      <c r="G27" s="52" t="s">
        <v>968</v>
      </c>
      <c r="H27" s="18">
        <v>43966</v>
      </c>
      <c r="I27" s="18">
        <v>43994</v>
      </c>
      <c r="J27" s="19" t="s">
        <v>943</v>
      </c>
      <c r="K27" s="19" t="s">
        <v>949</v>
      </c>
      <c r="L27" s="19" t="s">
        <v>969</v>
      </c>
      <c r="M27" s="55"/>
      <c r="N27" s="55"/>
      <c r="O27" s="55"/>
      <c r="P27" s="19"/>
      <c r="Q27" s="57">
        <v>100000</v>
      </c>
      <c r="R27" s="19"/>
      <c r="S27" s="19"/>
    </row>
    <row r="28" spans="1:19" ht="62" x14ac:dyDescent="0.35">
      <c r="A28" s="20" t="s">
        <v>1054</v>
      </c>
      <c r="B28" s="18">
        <v>43991</v>
      </c>
      <c r="C28" s="18"/>
      <c r="D28" s="18" t="s">
        <v>1087</v>
      </c>
      <c r="E28" s="41"/>
      <c r="F28" s="19" t="s">
        <v>1060</v>
      </c>
      <c r="G28" s="19" t="s">
        <v>1061</v>
      </c>
      <c r="H28" s="18">
        <v>43936</v>
      </c>
      <c r="I28" s="18">
        <v>44119</v>
      </c>
      <c r="J28" s="19" t="s">
        <v>943</v>
      </c>
      <c r="K28" s="19" t="s">
        <v>1019</v>
      </c>
      <c r="L28" s="19" t="s">
        <v>1072</v>
      </c>
      <c r="M28" s="19"/>
      <c r="N28" s="19"/>
      <c r="O28" s="19"/>
      <c r="P28" s="22"/>
      <c r="Q28" s="23">
        <v>500000</v>
      </c>
      <c r="R28" s="19"/>
      <c r="S28" s="19"/>
    </row>
    <row r="29" spans="1:19" ht="77.5" x14ac:dyDescent="0.35">
      <c r="A29" s="20" t="s">
        <v>966</v>
      </c>
      <c r="B29" s="18">
        <v>43977</v>
      </c>
      <c r="C29" s="18"/>
      <c r="D29" s="18" t="s">
        <v>1087</v>
      </c>
      <c r="E29" s="41"/>
      <c r="F29" s="52" t="s">
        <v>970</v>
      </c>
      <c r="G29" s="52" t="s">
        <v>971</v>
      </c>
      <c r="H29" s="18">
        <v>43927</v>
      </c>
      <c r="I29" s="18">
        <v>44050</v>
      </c>
      <c r="J29" s="19" t="s">
        <v>943</v>
      </c>
      <c r="K29" s="19" t="s">
        <v>972</v>
      </c>
      <c r="L29" s="19" t="s">
        <v>2</v>
      </c>
      <c r="M29" s="55"/>
      <c r="N29" s="55"/>
      <c r="O29" s="55"/>
      <c r="P29" s="19"/>
      <c r="Q29" s="57">
        <v>264124</v>
      </c>
      <c r="R29" s="19"/>
      <c r="S29" s="19"/>
    </row>
    <row r="30" spans="1:19" ht="62" x14ac:dyDescent="0.35">
      <c r="A30" s="40" t="s">
        <v>1496</v>
      </c>
      <c r="B30" s="45">
        <v>44446</v>
      </c>
      <c r="C30" s="45"/>
      <c r="D30" s="45" t="s">
        <v>1087</v>
      </c>
      <c r="E30" s="46"/>
      <c r="F30" s="47" t="s">
        <v>1497</v>
      </c>
      <c r="G30" s="47" t="s">
        <v>1498</v>
      </c>
      <c r="H30" s="45">
        <v>44105</v>
      </c>
      <c r="I30" s="45">
        <v>44650</v>
      </c>
      <c r="J30" s="47" t="s">
        <v>943</v>
      </c>
      <c r="K30" s="47" t="s">
        <v>1129</v>
      </c>
      <c r="L30" s="47" t="s">
        <v>631</v>
      </c>
      <c r="M30" s="47"/>
      <c r="N30" s="47"/>
      <c r="O30" s="47"/>
      <c r="P30" s="48"/>
      <c r="Q30" s="49">
        <v>597881</v>
      </c>
      <c r="R30" s="47"/>
      <c r="S30" s="47"/>
    </row>
    <row r="31" spans="1:19" ht="62" x14ac:dyDescent="0.35">
      <c r="A31" s="20" t="s">
        <v>1142</v>
      </c>
      <c r="B31" s="18">
        <v>44005</v>
      </c>
      <c r="C31" s="18"/>
      <c r="D31" s="18" t="s">
        <v>1087</v>
      </c>
      <c r="E31" s="41"/>
      <c r="F31" s="19" t="s">
        <v>1149</v>
      </c>
      <c r="G31" s="19" t="s">
        <v>1150</v>
      </c>
      <c r="H31" s="18">
        <v>43952</v>
      </c>
      <c r="I31" s="18">
        <v>44165</v>
      </c>
      <c r="J31" s="19" t="s">
        <v>943</v>
      </c>
      <c r="K31" s="19" t="s">
        <v>1019</v>
      </c>
      <c r="L31" s="19" t="s">
        <v>1151</v>
      </c>
      <c r="M31" s="19"/>
      <c r="N31" s="19"/>
      <c r="O31" s="19"/>
      <c r="P31" s="22"/>
      <c r="Q31" s="58">
        <v>169000</v>
      </c>
      <c r="R31" s="19"/>
      <c r="S31" s="19"/>
    </row>
    <row r="32" spans="1:19" ht="77.5" x14ac:dyDescent="0.35">
      <c r="A32" s="40" t="s">
        <v>1390</v>
      </c>
      <c r="B32" s="45">
        <v>44119</v>
      </c>
      <c r="C32" s="45">
        <v>44446</v>
      </c>
      <c r="D32" s="45" t="s">
        <v>1087</v>
      </c>
      <c r="E32" s="46"/>
      <c r="F32" s="47" t="s">
        <v>1398</v>
      </c>
      <c r="G32" s="47" t="s">
        <v>1406</v>
      </c>
      <c r="H32" s="45">
        <v>43948</v>
      </c>
      <c r="I32" s="45">
        <v>44834</v>
      </c>
      <c r="J32" s="47" t="s">
        <v>943</v>
      </c>
      <c r="K32" s="47" t="s">
        <v>1340</v>
      </c>
      <c r="L32" s="47" t="s">
        <v>1341</v>
      </c>
      <c r="M32" s="47"/>
      <c r="N32" s="47"/>
      <c r="O32" s="47"/>
      <c r="P32" s="48"/>
      <c r="Q32" s="49">
        <v>2152859</v>
      </c>
      <c r="R32" s="47"/>
      <c r="S32" s="47"/>
    </row>
    <row r="33" spans="1:19" ht="46.5" x14ac:dyDescent="0.35">
      <c r="A33" s="20" t="s">
        <v>1250</v>
      </c>
      <c r="B33" s="18">
        <v>44026</v>
      </c>
      <c r="C33" s="18"/>
      <c r="D33" s="18" t="s">
        <v>1087</v>
      </c>
      <c r="E33" s="41"/>
      <c r="F33" s="19" t="s">
        <v>1253</v>
      </c>
      <c r="G33" s="19" t="s">
        <v>1254</v>
      </c>
      <c r="H33" s="18">
        <v>44032</v>
      </c>
      <c r="I33" s="18">
        <v>44215</v>
      </c>
      <c r="J33" s="19" t="s">
        <v>943</v>
      </c>
      <c r="K33" s="19" t="s">
        <v>1255</v>
      </c>
      <c r="L33" s="19" t="s">
        <v>1256</v>
      </c>
      <c r="M33" s="19"/>
      <c r="N33" s="19"/>
      <c r="O33" s="19"/>
      <c r="P33" s="22"/>
      <c r="Q33" s="32">
        <v>300000</v>
      </c>
      <c r="R33" s="19"/>
      <c r="S33" s="19"/>
    </row>
    <row r="34" spans="1:19" ht="62" x14ac:dyDescent="0.35">
      <c r="A34" s="34" t="s">
        <v>1251</v>
      </c>
      <c r="B34" s="35">
        <v>44026</v>
      </c>
      <c r="C34" s="35"/>
      <c r="D34" s="18" t="s">
        <v>1087</v>
      </c>
      <c r="E34" s="44"/>
      <c r="F34" s="36" t="s">
        <v>1257</v>
      </c>
      <c r="G34" s="36" t="s">
        <v>1258</v>
      </c>
      <c r="H34" s="35">
        <v>44013</v>
      </c>
      <c r="I34" s="35">
        <v>44195</v>
      </c>
      <c r="J34" s="36" t="s">
        <v>943</v>
      </c>
      <c r="K34" s="36" t="s">
        <v>1255</v>
      </c>
      <c r="L34" s="36" t="s">
        <v>1256</v>
      </c>
      <c r="M34" s="36"/>
      <c r="N34" s="36"/>
      <c r="O34" s="36"/>
      <c r="P34" s="37"/>
      <c r="Q34" s="38">
        <v>250000</v>
      </c>
      <c r="R34" s="36"/>
      <c r="S34" s="36"/>
    </row>
    <row r="35" spans="1:19" s="11" customFormat="1" ht="62" x14ac:dyDescent="0.35">
      <c r="A35" s="34" t="s">
        <v>1334</v>
      </c>
      <c r="B35" s="35">
        <v>44039</v>
      </c>
      <c r="C35" s="35"/>
      <c r="D35" s="18" t="s">
        <v>1087</v>
      </c>
      <c r="E35" s="44"/>
      <c r="F35" s="36" t="s">
        <v>1335</v>
      </c>
      <c r="G35" s="36" t="s">
        <v>1336</v>
      </c>
      <c r="H35" s="35">
        <v>44036</v>
      </c>
      <c r="I35" s="35">
        <v>44158</v>
      </c>
      <c r="J35" s="36" t="s">
        <v>943</v>
      </c>
      <c r="K35" s="36" t="s">
        <v>1255</v>
      </c>
      <c r="L35" s="36" t="s">
        <v>1256</v>
      </c>
      <c r="M35" s="36"/>
      <c r="N35" s="36"/>
      <c r="O35" s="36"/>
      <c r="P35" s="37"/>
      <c r="Q35" s="72">
        <v>300000</v>
      </c>
      <c r="R35" s="36"/>
      <c r="S35" s="36"/>
    </row>
    <row r="36" spans="1:19" s="11" customFormat="1" ht="62" x14ac:dyDescent="0.35">
      <c r="A36" s="40" t="s">
        <v>1391</v>
      </c>
      <c r="B36" s="45">
        <v>44119</v>
      </c>
      <c r="C36" s="45"/>
      <c r="D36" s="45" t="s">
        <v>1087</v>
      </c>
      <c r="E36" s="46"/>
      <c r="F36" s="47" t="s">
        <v>1399</v>
      </c>
      <c r="G36" s="47" t="s">
        <v>1407</v>
      </c>
      <c r="H36" s="45">
        <v>44075</v>
      </c>
      <c r="I36" s="45">
        <v>44196</v>
      </c>
      <c r="J36" s="47" t="s">
        <v>943</v>
      </c>
      <c r="K36" s="47" t="s">
        <v>1019</v>
      </c>
      <c r="L36" s="47" t="s">
        <v>1414</v>
      </c>
      <c r="M36" s="47"/>
      <c r="N36" s="47"/>
      <c r="O36" s="47"/>
      <c r="P36" s="48"/>
      <c r="Q36" s="66">
        <v>50000</v>
      </c>
      <c r="R36" s="47"/>
      <c r="S36" s="47"/>
    </row>
    <row r="37" spans="1:19" s="11" customFormat="1" ht="62" x14ac:dyDescent="0.35">
      <c r="A37" s="20" t="s">
        <v>922</v>
      </c>
      <c r="B37" s="18">
        <v>44005</v>
      </c>
      <c r="C37" s="18"/>
      <c r="D37" s="18" t="s">
        <v>1087</v>
      </c>
      <c r="E37" s="41"/>
      <c r="F37" s="19" t="s">
        <v>930</v>
      </c>
      <c r="G37" s="19" t="s">
        <v>1152</v>
      </c>
      <c r="H37" s="18">
        <v>43952</v>
      </c>
      <c r="I37" s="18">
        <v>44500</v>
      </c>
      <c r="J37" s="19" t="s">
        <v>943</v>
      </c>
      <c r="K37" s="19" t="s">
        <v>1019</v>
      </c>
      <c r="L37" s="19" t="s">
        <v>945</v>
      </c>
      <c r="M37" s="19"/>
      <c r="N37" s="19"/>
      <c r="O37" s="19"/>
      <c r="P37" s="22"/>
      <c r="Q37" s="60">
        <v>914500</v>
      </c>
      <c r="R37" s="19"/>
      <c r="S37" s="19"/>
    </row>
    <row r="38" spans="1:19" s="11" customFormat="1" ht="77.5" x14ac:dyDescent="0.35">
      <c r="A38" s="20" t="s">
        <v>1055</v>
      </c>
      <c r="B38" s="18">
        <v>43991</v>
      </c>
      <c r="C38" s="18"/>
      <c r="D38" s="18" t="s">
        <v>1087</v>
      </c>
      <c r="E38" s="41"/>
      <c r="F38" s="19" t="s">
        <v>1062</v>
      </c>
      <c r="G38" s="19" t="s">
        <v>1063</v>
      </c>
      <c r="H38" s="18">
        <v>43984</v>
      </c>
      <c r="I38" s="18">
        <v>44256</v>
      </c>
      <c r="J38" s="19" t="s">
        <v>943</v>
      </c>
      <c r="K38" s="19" t="s">
        <v>1019</v>
      </c>
      <c r="L38" s="19" t="s">
        <v>1073</v>
      </c>
      <c r="M38" s="19"/>
      <c r="N38" s="19"/>
      <c r="O38" s="19"/>
      <c r="P38" s="22"/>
      <c r="Q38" s="67">
        <v>900000</v>
      </c>
      <c r="R38" s="19"/>
      <c r="S38" s="19"/>
    </row>
    <row r="39" spans="1:19" s="11" customFormat="1" ht="93" x14ac:dyDescent="0.35">
      <c r="A39" s="24" t="s">
        <v>1103</v>
      </c>
      <c r="B39" s="25">
        <v>43998</v>
      </c>
      <c r="C39" s="25"/>
      <c r="D39" s="18" t="s">
        <v>1087</v>
      </c>
      <c r="E39" s="42"/>
      <c r="F39" s="26" t="s">
        <v>1110</v>
      </c>
      <c r="G39" s="26" t="s">
        <v>1111</v>
      </c>
      <c r="H39" s="25">
        <v>43983</v>
      </c>
      <c r="I39" s="25">
        <v>44226</v>
      </c>
      <c r="J39" s="26" t="s">
        <v>943</v>
      </c>
      <c r="K39" s="26" t="s">
        <v>1019</v>
      </c>
      <c r="L39" s="26" t="s">
        <v>1124</v>
      </c>
      <c r="M39" s="26"/>
      <c r="N39" s="26"/>
      <c r="O39" s="26"/>
      <c r="P39" s="22"/>
      <c r="Q39" s="68">
        <v>172000</v>
      </c>
      <c r="R39" s="26"/>
      <c r="S39" s="26"/>
    </row>
    <row r="40" spans="1:19" s="11" customFormat="1" ht="62" x14ac:dyDescent="0.35">
      <c r="A40" s="20" t="s">
        <v>1056</v>
      </c>
      <c r="B40" s="18">
        <v>43991</v>
      </c>
      <c r="C40" s="18"/>
      <c r="D40" s="18" t="s">
        <v>1087</v>
      </c>
      <c r="E40" s="41"/>
      <c r="F40" s="19" t="s">
        <v>1064</v>
      </c>
      <c r="G40" s="19" t="s">
        <v>1065</v>
      </c>
      <c r="H40" s="18">
        <v>43983</v>
      </c>
      <c r="I40" s="18">
        <v>44075</v>
      </c>
      <c r="J40" s="19" t="s">
        <v>943</v>
      </c>
      <c r="K40" s="19" t="s">
        <v>1019</v>
      </c>
      <c r="L40" s="19" t="s">
        <v>1074</v>
      </c>
      <c r="M40" s="19"/>
      <c r="N40" s="19"/>
      <c r="O40" s="19"/>
      <c r="P40" s="22"/>
      <c r="Q40" s="67">
        <v>488000</v>
      </c>
      <c r="R40" s="19"/>
      <c r="S40" s="19"/>
    </row>
    <row r="41" spans="1:19" s="11" customFormat="1" ht="139.5" x14ac:dyDescent="0.35">
      <c r="A41" s="20" t="s">
        <v>923</v>
      </c>
      <c r="B41" s="18">
        <v>43970</v>
      </c>
      <c r="C41" s="18"/>
      <c r="D41" s="18" t="s">
        <v>1087</v>
      </c>
      <c r="E41" s="41"/>
      <c r="F41" s="19" t="s">
        <v>931</v>
      </c>
      <c r="G41" s="19" t="s">
        <v>960</v>
      </c>
      <c r="H41" s="18">
        <v>43941</v>
      </c>
      <c r="I41" s="18">
        <v>43961</v>
      </c>
      <c r="J41" s="19" t="s">
        <v>943</v>
      </c>
      <c r="K41" s="19"/>
      <c r="L41" s="19" t="s">
        <v>946</v>
      </c>
      <c r="M41" s="19"/>
      <c r="N41" s="19"/>
      <c r="O41" s="19"/>
      <c r="P41" s="22"/>
      <c r="Q41" s="65">
        <v>110000</v>
      </c>
      <c r="R41" s="19"/>
      <c r="S41" s="19"/>
    </row>
    <row r="42" spans="1:19" s="11" customFormat="1" ht="155" x14ac:dyDescent="0.35">
      <c r="A42" s="24" t="s">
        <v>1169</v>
      </c>
      <c r="B42" s="25">
        <v>44012</v>
      </c>
      <c r="C42" s="25"/>
      <c r="D42" s="18" t="s">
        <v>1087</v>
      </c>
      <c r="E42" s="42"/>
      <c r="F42" s="26" t="s">
        <v>1172</v>
      </c>
      <c r="G42" s="26" t="s">
        <v>1173</v>
      </c>
      <c r="H42" s="25">
        <v>43955</v>
      </c>
      <c r="I42" s="25">
        <v>44046</v>
      </c>
      <c r="J42" s="26" t="s">
        <v>943</v>
      </c>
      <c r="K42" s="26"/>
      <c r="L42" s="26" t="s">
        <v>946</v>
      </c>
      <c r="M42" s="26"/>
      <c r="N42" s="26"/>
      <c r="O42" s="26"/>
      <c r="P42" s="22"/>
      <c r="Q42" s="60">
        <v>810000</v>
      </c>
      <c r="R42" s="26"/>
      <c r="S42" s="26"/>
    </row>
    <row r="43" spans="1:19" s="11" customFormat="1" ht="155" x14ac:dyDescent="0.35">
      <c r="A43" s="40" t="s">
        <v>1499</v>
      </c>
      <c r="B43" s="45">
        <v>44446</v>
      </c>
      <c r="C43" s="45"/>
      <c r="D43" s="45" t="s">
        <v>1087</v>
      </c>
      <c r="E43" s="46"/>
      <c r="F43" s="47" t="s">
        <v>1500</v>
      </c>
      <c r="G43" s="47" t="s">
        <v>1501</v>
      </c>
      <c r="H43" s="45">
        <v>44275</v>
      </c>
      <c r="I43" s="45">
        <v>44459</v>
      </c>
      <c r="J43" s="47" t="s">
        <v>943</v>
      </c>
      <c r="K43" s="47"/>
      <c r="L43" s="47" t="s">
        <v>946</v>
      </c>
      <c r="M43" s="47"/>
      <c r="N43" s="47"/>
      <c r="O43" s="47"/>
      <c r="P43" s="48"/>
      <c r="Q43" s="66">
        <v>2460000</v>
      </c>
      <c r="R43" s="47"/>
      <c r="S43" s="47"/>
    </row>
    <row r="44" spans="1:19" s="11" customFormat="1" ht="172.9" customHeight="1" x14ac:dyDescent="0.35">
      <c r="A44" s="20" t="s">
        <v>1057</v>
      </c>
      <c r="B44" s="18">
        <v>43991</v>
      </c>
      <c r="C44" s="18"/>
      <c r="D44" s="18" t="s">
        <v>1087</v>
      </c>
      <c r="E44" s="41"/>
      <c r="F44" s="19" t="s">
        <v>1066</v>
      </c>
      <c r="G44" s="19" t="s">
        <v>1067</v>
      </c>
      <c r="H44" s="18">
        <v>43914</v>
      </c>
      <c r="I44" s="18">
        <v>44104</v>
      </c>
      <c r="J44" s="19" t="s">
        <v>943</v>
      </c>
      <c r="K44" s="19" t="s">
        <v>949</v>
      </c>
      <c r="L44" s="19" t="s">
        <v>1075</v>
      </c>
      <c r="M44" s="19"/>
      <c r="N44" s="19"/>
      <c r="O44" s="19"/>
      <c r="P44" s="22"/>
      <c r="Q44" s="67">
        <v>600000</v>
      </c>
      <c r="R44" s="19"/>
      <c r="S44" s="19"/>
    </row>
    <row r="45" spans="1:19" s="11" customFormat="1" ht="153.65" customHeight="1" x14ac:dyDescent="0.35">
      <c r="A45" s="20" t="s">
        <v>1011</v>
      </c>
      <c r="B45" s="18">
        <v>43991</v>
      </c>
      <c r="C45" s="18"/>
      <c r="D45" s="18" t="s">
        <v>1087</v>
      </c>
      <c r="E45" s="41"/>
      <c r="F45" s="19" t="s">
        <v>1017</v>
      </c>
      <c r="G45" s="19" t="s">
        <v>1018</v>
      </c>
      <c r="H45" s="18">
        <v>43924</v>
      </c>
      <c r="I45" s="18">
        <v>44007</v>
      </c>
      <c r="J45" s="19" t="s">
        <v>943</v>
      </c>
      <c r="K45" s="19" t="s">
        <v>1019</v>
      </c>
      <c r="L45" s="19" t="s">
        <v>1020</v>
      </c>
      <c r="M45" s="19"/>
      <c r="N45" s="19"/>
      <c r="O45" s="19"/>
      <c r="P45" s="22"/>
      <c r="Q45" s="67">
        <v>85000</v>
      </c>
      <c r="R45" s="19"/>
      <c r="S45" s="19"/>
    </row>
    <row r="46" spans="1:19" s="11" customFormat="1" ht="46.5" x14ac:dyDescent="0.35">
      <c r="A46" s="20" t="s">
        <v>924</v>
      </c>
      <c r="B46" s="18">
        <v>43970</v>
      </c>
      <c r="C46" s="18"/>
      <c r="D46" s="18" t="s">
        <v>1087</v>
      </c>
      <c r="E46" s="41"/>
      <c r="F46" s="19" t="s">
        <v>932</v>
      </c>
      <c r="G46" s="19" t="s">
        <v>938</v>
      </c>
      <c r="H46" s="18">
        <v>43928</v>
      </c>
      <c r="I46" s="18">
        <v>44012</v>
      </c>
      <c r="J46" s="19" t="s">
        <v>943</v>
      </c>
      <c r="K46" s="19"/>
      <c r="L46" s="19" t="s">
        <v>947</v>
      </c>
      <c r="M46" s="19"/>
      <c r="N46" s="19"/>
      <c r="O46" s="19"/>
      <c r="P46" s="22"/>
      <c r="Q46" s="65">
        <v>200000</v>
      </c>
      <c r="R46" s="19"/>
      <c r="S46" s="19"/>
    </row>
    <row r="47" spans="1:19" s="11" customFormat="1" ht="108.5" x14ac:dyDescent="0.35">
      <c r="A47" s="20" t="s">
        <v>925</v>
      </c>
      <c r="B47" s="18">
        <v>43970</v>
      </c>
      <c r="C47" s="18"/>
      <c r="D47" s="18" t="s">
        <v>1087</v>
      </c>
      <c r="E47" s="41"/>
      <c r="F47" s="19" t="s">
        <v>933</v>
      </c>
      <c r="G47" s="19" t="s">
        <v>939</v>
      </c>
      <c r="H47" s="18">
        <v>43922</v>
      </c>
      <c r="I47" s="18">
        <v>44032</v>
      </c>
      <c r="J47" s="19" t="s">
        <v>943</v>
      </c>
      <c r="K47" s="19"/>
      <c r="L47" s="19" t="s">
        <v>948</v>
      </c>
      <c r="M47" s="19"/>
      <c r="N47" s="19"/>
      <c r="O47" s="19"/>
      <c r="P47" s="22"/>
      <c r="Q47" s="21">
        <v>457000</v>
      </c>
      <c r="R47" s="19"/>
      <c r="S47" s="19"/>
    </row>
    <row r="48" spans="1:19" s="11" customFormat="1" ht="62" x14ac:dyDescent="0.35">
      <c r="A48" s="24" t="s">
        <v>1104</v>
      </c>
      <c r="B48" s="25">
        <v>43998</v>
      </c>
      <c r="C48" s="25"/>
      <c r="D48" s="18" t="s">
        <v>1087</v>
      </c>
      <c r="E48" s="42"/>
      <c r="F48" s="26" t="s">
        <v>1112</v>
      </c>
      <c r="G48" s="26" t="s">
        <v>1113</v>
      </c>
      <c r="H48" s="25">
        <v>43928</v>
      </c>
      <c r="I48" s="25">
        <v>44104</v>
      </c>
      <c r="J48" s="26" t="s">
        <v>943</v>
      </c>
      <c r="K48" s="26" t="s">
        <v>1019</v>
      </c>
      <c r="L48" s="26" t="s">
        <v>1125</v>
      </c>
      <c r="M48" s="26"/>
      <c r="N48" s="26"/>
      <c r="O48" s="26"/>
      <c r="P48" s="22"/>
      <c r="Q48" s="27">
        <v>676000</v>
      </c>
      <c r="R48" s="26"/>
      <c r="S48" s="26"/>
    </row>
    <row r="49" spans="1:19" s="11" customFormat="1" ht="62" x14ac:dyDescent="0.35">
      <c r="A49" s="20" t="s">
        <v>1012</v>
      </c>
      <c r="B49" s="18">
        <v>43984</v>
      </c>
      <c r="C49" s="18"/>
      <c r="D49" s="18" t="s">
        <v>1087</v>
      </c>
      <c r="E49" s="41"/>
      <c r="F49" s="19" t="s">
        <v>1021</v>
      </c>
      <c r="G49" s="19" t="s">
        <v>1022</v>
      </c>
      <c r="H49" s="18">
        <v>43922</v>
      </c>
      <c r="I49" s="18">
        <v>44286</v>
      </c>
      <c r="J49" s="19" t="s">
        <v>943</v>
      </c>
      <c r="K49" s="19" t="s">
        <v>1019</v>
      </c>
      <c r="L49" s="19" t="s">
        <v>1023</v>
      </c>
      <c r="M49" s="19"/>
      <c r="N49" s="19"/>
      <c r="O49" s="19"/>
      <c r="P49" s="22"/>
      <c r="Q49" s="21">
        <v>350000</v>
      </c>
      <c r="R49" s="19"/>
      <c r="S49" s="19"/>
    </row>
    <row r="50" spans="1:19" s="11" customFormat="1" ht="77.5" x14ac:dyDescent="0.35">
      <c r="A50" s="20" t="s">
        <v>1143</v>
      </c>
      <c r="B50" s="18">
        <v>44005</v>
      </c>
      <c r="C50" s="18"/>
      <c r="D50" s="18" t="s">
        <v>1087</v>
      </c>
      <c r="E50" s="41"/>
      <c r="F50" s="19" t="s">
        <v>1153</v>
      </c>
      <c r="G50" s="19" t="s">
        <v>1154</v>
      </c>
      <c r="H50" s="18">
        <v>43952</v>
      </c>
      <c r="I50" s="18">
        <v>44499</v>
      </c>
      <c r="J50" s="19" t="s">
        <v>943</v>
      </c>
      <c r="K50" s="19" t="s">
        <v>1155</v>
      </c>
      <c r="L50" s="19" t="s">
        <v>1156</v>
      </c>
      <c r="M50" s="19"/>
      <c r="N50" s="19"/>
      <c r="O50" s="19"/>
      <c r="P50" s="22"/>
      <c r="Q50" s="58">
        <v>290000</v>
      </c>
      <c r="R50" s="19"/>
      <c r="S50" s="19"/>
    </row>
    <row r="51" spans="1:19" s="11" customFormat="1" ht="93" x14ac:dyDescent="0.35">
      <c r="A51" s="20" t="s">
        <v>1144</v>
      </c>
      <c r="B51" s="18">
        <v>44005</v>
      </c>
      <c r="C51" s="18"/>
      <c r="D51" s="18" t="s">
        <v>1087</v>
      </c>
      <c r="E51" s="62"/>
      <c r="F51" s="19" t="s">
        <v>1157</v>
      </c>
      <c r="G51" s="19" t="s">
        <v>1158</v>
      </c>
      <c r="H51" s="18">
        <v>43941</v>
      </c>
      <c r="I51" s="18">
        <v>44186</v>
      </c>
      <c r="J51" s="19" t="s">
        <v>943</v>
      </c>
      <c r="K51" s="19" t="s">
        <v>1076</v>
      </c>
      <c r="L51" s="19" t="s">
        <v>508</v>
      </c>
      <c r="M51" s="19"/>
      <c r="N51" s="19"/>
      <c r="O51" s="19"/>
      <c r="P51" s="22"/>
      <c r="Q51" s="58">
        <v>126000</v>
      </c>
      <c r="R51" s="19"/>
      <c r="S51" s="19"/>
    </row>
    <row r="52" spans="1:19" s="11" customFormat="1" ht="77.5" x14ac:dyDescent="0.35">
      <c r="A52" s="20" t="s">
        <v>926</v>
      </c>
      <c r="B52" s="18">
        <v>43970</v>
      </c>
      <c r="C52" s="18"/>
      <c r="D52" s="18" t="s">
        <v>1087</v>
      </c>
      <c r="E52" s="41"/>
      <c r="F52" s="19" t="s">
        <v>934</v>
      </c>
      <c r="G52" s="19" t="s">
        <v>940</v>
      </c>
      <c r="H52" s="18">
        <v>43962</v>
      </c>
      <c r="I52" s="18">
        <v>44145</v>
      </c>
      <c r="J52" s="19" t="s">
        <v>943</v>
      </c>
      <c r="K52" s="19" t="s">
        <v>949</v>
      </c>
      <c r="L52" s="19" t="s">
        <v>950</v>
      </c>
      <c r="M52" s="19"/>
      <c r="N52" s="19"/>
      <c r="O52" s="19"/>
      <c r="P52" s="22"/>
      <c r="Q52" s="21">
        <v>828000</v>
      </c>
      <c r="R52" s="19"/>
      <c r="S52" s="19"/>
    </row>
    <row r="53" spans="1:19" s="11" customFormat="1" ht="77.5" x14ac:dyDescent="0.35">
      <c r="A53" s="20" t="s">
        <v>927</v>
      </c>
      <c r="B53" s="18">
        <v>43970</v>
      </c>
      <c r="C53" s="18"/>
      <c r="D53" s="18" t="s">
        <v>1087</v>
      </c>
      <c r="E53" s="41"/>
      <c r="F53" s="19" t="s">
        <v>935</v>
      </c>
      <c r="G53" s="19" t="s">
        <v>941</v>
      </c>
      <c r="H53" s="18">
        <v>43936</v>
      </c>
      <c r="I53" s="18">
        <v>44302</v>
      </c>
      <c r="J53" s="19" t="s">
        <v>943</v>
      </c>
      <c r="K53" s="19"/>
      <c r="L53" s="19" t="s">
        <v>951</v>
      </c>
      <c r="M53" s="19"/>
      <c r="N53" s="19"/>
      <c r="O53" s="19"/>
      <c r="P53" s="22"/>
      <c r="Q53" s="21">
        <v>500000</v>
      </c>
      <c r="R53" s="19"/>
      <c r="S53" s="19"/>
    </row>
    <row r="54" spans="1:19" s="11" customFormat="1" ht="139.5" x14ac:dyDescent="0.35">
      <c r="A54" s="24" t="s">
        <v>1170</v>
      </c>
      <c r="B54" s="25">
        <v>44012</v>
      </c>
      <c r="C54" s="25"/>
      <c r="D54" s="18" t="s">
        <v>1087</v>
      </c>
      <c r="E54" s="42"/>
      <c r="F54" s="26" t="s">
        <v>1174</v>
      </c>
      <c r="G54" s="26" t="s">
        <v>1175</v>
      </c>
      <c r="H54" s="25">
        <v>43966</v>
      </c>
      <c r="I54" s="25">
        <v>44058</v>
      </c>
      <c r="J54" s="26" t="s">
        <v>943</v>
      </c>
      <c r="K54" s="26"/>
      <c r="L54" s="26" t="s">
        <v>1178</v>
      </c>
      <c r="M54" s="26"/>
      <c r="N54" s="26"/>
      <c r="O54" s="26"/>
      <c r="P54" s="22"/>
      <c r="Q54" s="58">
        <v>425000</v>
      </c>
      <c r="R54" s="26"/>
      <c r="S54" s="26"/>
    </row>
    <row r="55" spans="1:19" s="11" customFormat="1" ht="93" x14ac:dyDescent="0.35">
      <c r="A55" s="20" t="s">
        <v>1015</v>
      </c>
      <c r="B55" s="18">
        <v>43984</v>
      </c>
      <c r="C55" s="18"/>
      <c r="D55" s="18" t="s">
        <v>1087</v>
      </c>
      <c r="E55" s="41"/>
      <c r="F55" s="19" t="s">
        <v>1029</v>
      </c>
      <c r="G55" s="19" t="s">
        <v>1030</v>
      </c>
      <c r="H55" s="18">
        <v>43983</v>
      </c>
      <c r="I55" s="18">
        <v>44134</v>
      </c>
      <c r="J55" s="19" t="s">
        <v>943</v>
      </c>
      <c r="K55" s="19" t="s">
        <v>1019</v>
      </c>
      <c r="L55" s="19" t="s">
        <v>1031</v>
      </c>
      <c r="M55" s="19"/>
      <c r="N55" s="19"/>
      <c r="O55" s="19"/>
      <c r="P55" s="22"/>
      <c r="Q55" s="21">
        <v>97390</v>
      </c>
      <c r="R55" s="19"/>
      <c r="S55" s="19"/>
    </row>
    <row r="56" spans="1:19" s="11" customFormat="1" ht="62" x14ac:dyDescent="0.35">
      <c r="A56" s="40" t="s">
        <v>1502</v>
      </c>
      <c r="B56" s="45">
        <v>44446</v>
      </c>
      <c r="C56" s="45"/>
      <c r="D56" s="45" t="s">
        <v>1087</v>
      </c>
      <c r="E56" s="46"/>
      <c r="F56" s="47" t="s">
        <v>1503</v>
      </c>
      <c r="G56" s="47" t="s">
        <v>1505</v>
      </c>
      <c r="H56" s="45">
        <v>43841</v>
      </c>
      <c r="I56" s="45">
        <v>44012</v>
      </c>
      <c r="J56" s="47" t="s">
        <v>943</v>
      </c>
      <c r="K56" s="47"/>
      <c r="L56" s="47" t="s">
        <v>1504</v>
      </c>
      <c r="M56" s="47"/>
      <c r="N56" s="47"/>
      <c r="O56" s="47"/>
      <c r="P56" s="48"/>
      <c r="Q56" s="49">
        <v>1130000</v>
      </c>
      <c r="R56" s="47"/>
      <c r="S56" s="47"/>
    </row>
    <row r="57" spans="1:19" s="11" customFormat="1" ht="77.5" x14ac:dyDescent="0.35">
      <c r="A57" s="24" t="s">
        <v>1105</v>
      </c>
      <c r="B57" s="25">
        <v>43998</v>
      </c>
      <c r="C57" s="25"/>
      <c r="D57" s="18" t="s">
        <v>1087</v>
      </c>
      <c r="E57" s="42"/>
      <c r="F57" s="26" t="s">
        <v>1114</v>
      </c>
      <c r="G57" s="26" t="s">
        <v>1115</v>
      </c>
      <c r="H57" s="25">
        <v>43991</v>
      </c>
      <c r="I57" s="25">
        <v>44127</v>
      </c>
      <c r="J57" s="26" t="s">
        <v>943</v>
      </c>
      <c r="K57" s="26" t="s">
        <v>1019</v>
      </c>
      <c r="L57" s="26" t="s">
        <v>1126</v>
      </c>
      <c r="M57" s="26"/>
      <c r="N57" s="26"/>
      <c r="O57" s="26"/>
      <c r="P57" s="22"/>
      <c r="Q57" s="27">
        <v>57600</v>
      </c>
      <c r="R57" s="26"/>
      <c r="S57" s="26"/>
    </row>
    <row r="58" spans="1:19" s="11" customFormat="1" ht="62" x14ac:dyDescent="0.35">
      <c r="A58" s="20" t="s">
        <v>1016</v>
      </c>
      <c r="B58" s="18">
        <v>43984</v>
      </c>
      <c r="C58" s="18"/>
      <c r="D58" s="18" t="s">
        <v>1087</v>
      </c>
      <c r="E58" s="41"/>
      <c r="F58" s="19" t="s">
        <v>1032</v>
      </c>
      <c r="G58" s="19" t="s">
        <v>1033</v>
      </c>
      <c r="H58" s="18">
        <v>43934</v>
      </c>
      <c r="I58" s="18">
        <v>44481</v>
      </c>
      <c r="J58" s="19" t="s">
        <v>943</v>
      </c>
      <c r="K58" s="19" t="s">
        <v>1019</v>
      </c>
      <c r="L58" s="19" t="s">
        <v>1034</v>
      </c>
      <c r="M58" s="19"/>
      <c r="N58" s="19"/>
      <c r="O58" s="19"/>
      <c r="P58" s="22"/>
      <c r="Q58" s="21">
        <v>549000</v>
      </c>
      <c r="R58" s="19"/>
      <c r="S58" s="19"/>
    </row>
    <row r="59" spans="1:19" s="11" customFormat="1" ht="93" x14ac:dyDescent="0.35">
      <c r="A59" s="24" t="s">
        <v>1106</v>
      </c>
      <c r="B59" s="25">
        <v>43998</v>
      </c>
      <c r="C59" s="25"/>
      <c r="D59" s="18" t="s">
        <v>1087</v>
      </c>
      <c r="E59" s="42"/>
      <c r="F59" s="26" t="s">
        <v>1116</v>
      </c>
      <c r="G59" s="26" t="s">
        <v>1117</v>
      </c>
      <c r="H59" s="25">
        <v>43997</v>
      </c>
      <c r="I59" s="25">
        <v>44081</v>
      </c>
      <c r="J59" s="26" t="s">
        <v>943</v>
      </c>
      <c r="K59" s="26" t="s">
        <v>1019</v>
      </c>
      <c r="L59" s="26" t="s">
        <v>1127</v>
      </c>
      <c r="M59" s="26"/>
      <c r="N59" s="26"/>
      <c r="O59" s="26"/>
      <c r="P59" s="22"/>
      <c r="Q59" s="27">
        <v>274900</v>
      </c>
      <c r="R59" s="26"/>
      <c r="S59" s="26"/>
    </row>
    <row r="60" spans="1:19" s="11" customFormat="1" ht="77.5" x14ac:dyDescent="0.35">
      <c r="A60" s="20" t="s">
        <v>1145</v>
      </c>
      <c r="B60" s="18">
        <v>44005</v>
      </c>
      <c r="C60" s="18"/>
      <c r="D60" s="18" t="s">
        <v>1087</v>
      </c>
      <c r="E60" s="41"/>
      <c r="F60" s="19" t="s">
        <v>1159</v>
      </c>
      <c r="G60" s="19" t="s">
        <v>1160</v>
      </c>
      <c r="H60" s="18">
        <v>43969</v>
      </c>
      <c r="I60" s="18">
        <v>44043</v>
      </c>
      <c r="J60" s="19" t="s">
        <v>943</v>
      </c>
      <c r="K60" s="19" t="s">
        <v>1019</v>
      </c>
      <c r="L60" s="19" t="s">
        <v>1161</v>
      </c>
      <c r="M60" s="19"/>
      <c r="N60" s="19"/>
      <c r="O60" s="19"/>
      <c r="P60" s="22"/>
      <c r="Q60" s="58">
        <v>205400</v>
      </c>
      <c r="R60" s="19"/>
      <c r="S60" s="19"/>
    </row>
    <row r="61" spans="1:19" s="11" customFormat="1" ht="77.5" x14ac:dyDescent="0.35">
      <c r="A61" s="20" t="s">
        <v>1059</v>
      </c>
      <c r="B61" s="18">
        <v>43991</v>
      </c>
      <c r="C61" s="18"/>
      <c r="D61" s="18" t="s">
        <v>1087</v>
      </c>
      <c r="E61" s="41"/>
      <c r="F61" s="19" t="s">
        <v>1070</v>
      </c>
      <c r="G61" s="19" t="s">
        <v>1071</v>
      </c>
      <c r="H61" s="18">
        <v>43983</v>
      </c>
      <c r="I61" s="18">
        <v>44348</v>
      </c>
      <c r="J61" s="19" t="s">
        <v>943</v>
      </c>
      <c r="K61" s="19" t="s">
        <v>949</v>
      </c>
      <c r="L61" s="19" t="s">
        <v>1077</v>
      </c>
      <c r="M61" s="19"/>
      <c r="N61" s="19"/>
      <c r="O61" s="19"/>
      <c r="P61" s="22"/>
      <c r="Q61" s="23">
        <v>650000</v>
      </c>
      <c r="R61" s="19"/>
      <c r="S61" s="19"/>
    </row>
    <row r="62" spans="1:19" s="11" customFormat="1" ht="62" x14ac:dyDescent="0.35">
      <c r="A62" s="24" t="s">
        <v>1107</v>
      </c>
      <c r="B62" s="25">
        <v>43998</v>
      </c>
      <c r="C62" s="25"/>
      <c r="D62" s="18" t="s">
        <v>1087</v>
      </c>
      <c r="E62" s="42"/>
      <c r="F62" s="26" t="s">
        <v>1118</v>
      </c>
      <c r="G62" s="26" t="s">
        <v>1119</v>
      </c>
      <c r="H62" s="25">
        <v>43983</v>
      </c>
      <c r="I62" s="25">
        <v>44165</v>
      </c>
      <c r="J62" s="26" t="s">
        <v>943</v>
      </c>
      <c r="K62" s="26" t="s">
        <v>949</v>
      </c>
      <c r="L62" s="26" t="s">
        <v>1128</v>
      </c>
      <c r="M62" s="26"/>
      <c r="N62" s="26"/>
      <c r="O62" s="26"/>
      <c r="P62" s="22"/>
      <c r="Q62" s="27">
        <v>500000</v>
      </c>
      <c r="R62" s="26"/>
      <c r="S62" s="26"/>
    </row>
    <row r="63" spans="1:19" s="11" customFormat="1" ht="62" x14ac:dyDescent="0.35">
      <c r="A63" s="40" t="s">
        <v>1393</v>
      </c>
      <c r="B63" s="45">
        <v>44119</v>
      </c>
      <c r="C63" s="45"/>
      <c r="D63" s="45" t="s">
        <v>1087</v>
      </c>
      <c r="E63" s="46"/>
      <c r="F63" s="47" t="s">
        <v>1401</v>
      </c>
      <c r="G63" s="47" t="s">
        <v>1409</v>
      </c>
      <c r="H63" s="45">
        <v>44013</v>
      </c>
      <c r="I63" s="45">
        <v>44592</v>
      </c>
      <c r="J63" s="47" t="s">
        <v>943</v>
      </c>
      <c r="K63" s="47" t="s">
        <v>1019</v>
      </c>
      <c r="L63" s="47" t="s">
        <v>1416</v>
      </c>
      <c r="M63" s="47"/>
      <c r="N63" s="47"/>
      <c r="O63" s="47"/>
      <c r="P63" s="48"/>
      <c r="Q63" s="49">
        <v>250000</v>
      </c>
      <c r="R63" s="47"/>
      <c r="S63" s="47"/>
    </row>
    <row r="64" spans="1:19" s="11" customFormat="1" ht="87" customHeight="1" x14ac:dyDescent="0.35">
      <c r="A64" s="20" t="s">
        <v>928</v>
      </c>
      <c r="B64" s="18">
        <v>43991</v>
      </c>
      <c r="C64" s="18"/>
      <c r="D64" s="18" t="s">
        <v>1087</v>
      </c>
      <c r="E64" s="41"/>
      <c r="F64" s="19" t="s">
        <v>936</v>
      </c>
      <c r="G64" s="19" t="s">
        <v>942</v>
      </c>
      <c r="H64" s="18">
        <v>43927</v>
      </c>
      <c r="I64" s="18">
        <v>44012</v>
      </c>
      <c r="J64" s="19" t="s">
        <v>943</v>
      </c>
      <c r="K64" s="19" t="s">
        <v>1019</v>
      </c>
      <c r="L64" s="19" t="s">
        <v>952</v>
      </c>
      <c r="M64" s="19"/>
      <c r="N64" s="19"/>
      <c r="O64" s="19"/>
      <c r="P64" s="22"/>
      <c r="Q64" s="23">
        <v>528927</v>
      </c>
      <c r="R64" s="19"/>
      <c r="S64" s="19"/>
    </row>
    <row r="65" spans="1:19" s="11" customFormat="1" ht="72.650000000000006" customHeight="1" x14ac:dyDescent="0.35">
      <c r="A65" s="20" t="s">
        <v>1146</v>
      </c>
      <c r="B65" s="18">
        <v>44005</v>
      </c>
      <c r="C65" s="18"/>
      <c r="D65" s="18" t="s">
        <v>1087</v>
      </c>
      <c r="E65" s="41"/>
      <c r="F65" s="19" t="s">
        <v>1162</v>
      </c>
      <c r="G65" s="19" t="s">
        <v>1163</v>
      </c>
      <c r="H65" s="18">
        <v>43983</v>
      </c>
      <c r="I65" s="18">
        <v>44255</v>
      </c>
      <c r="J65" s="19" t="s">
        <v>943</v>
      </c>
      <c r="K65" s="19" t="s">
        <v>1129</v>
      </c>
      <c r="L65" s="19" t="s">
        <v>1130</v>
      </c>
      <c r="M65" s="19"/>
      <c r="N65" s="19"/>
      <c r="O65" s="19"/>
      <c r="P65" s="22"/>
      <c r="Q65" s="58">
        <v>495000</v>
      </c>
      <c r="R65" s="19"/>
      <c r="S65" s="19"/>
    </row>
    <row r="66" spans="1:19" s="11" customFormat="1" ht="93" x14ac:dyDescent="0.35">
      <c r="A66" s="39" t="s">
        <v>1323</v>
      </c>
      <c r="B66" s="35">
        <v>44033</v>
      </c>
      <c r="C66" s="35"/>
      <c r="D66" s="18" t="s">
        <v>1087</v>
      </c>
      <c r="E66" s="44"/>
      <c r="F66" s="36" t="s">
        <v>1324</v>
      </c>
      <c r="G66" s="36" t="s">
        <v>1325</v>
      </c>
      <c r="H66" s="35">
        <v>44004</v>
      </c>
      <c r="I66" s="35">
        <v>44550</v>
      </c>
      <c r="J66" s="36" t="s">
        <v>943</v>
      </c>
      <c r="K66" s="36" t="s">
        <v>1129</v>
      </c>
      <c r="L66" s="36" t="s">
        <v>1130</v>
      </c>
      <c r="M66" s="36"/>
      <c r="N66" s="36"/>
      <c r="O66" s="36"/>
      <c r="P66" s="37"/>
      <c r="Q66" s="38">
        <v>1312524</v>
      </c>
      <c r="R66" s="36"/>
      <c r="S66" s="36"/>
    </row>
    <row r="67" spans="1:19" s="11" customFormat="1" ht="77.5" x14ac:dyDescent="0.35">
      <c r="A67" s="24" t="s">
        <v>1108</v>
      </c>
      <c r="B67" s="25">
        <v>43998</v>
      </c>
      <c r="C67" s="25"/>
      <c r="D67" s="18" t="s">
        <v>1087</v>
      </c>
      <c r="E67" s="42"/>
      <c r="F67" s="26" t="s">
        <v>1120</v>
      </c>
      <c r="G67" s="26" t="s">
        <v>1121</v>
      </c>
      <c r="H67" s="25">
        <v>43936</v>
      </c>
      <c r="I67" s="25">
        <v>44119</v>
      </c>
      <c r="J67" s="26" t="s">
        <v>943</v>
      </c>
      <c r="K67" s="26" t="s">
        <v>1129</v>
      </c>
      <c r="L67" s="26" t="s">
        <v>1130</v>
      </c>
      <c r="M67" s="26"/>
      <c r="N67" s="26"/>
      <c r="O67" s="26"/>
      <c r="P67" s="22"/>
      <c r="Q67" s="27">
        <v>461987</v>
      </c>
      <c r="R67" s="26"/>
      <c r="S67" s="26"/>
    </row>
    <row r="68" spans="1:19" s="11" customFormat="1" ht="62" x14ac:dyDescent="0.35">
      <c r="A68" s="34" t="s">
        <v>1252</v>
      </c>
      <c r="B68" s="35">
        <v>44026</v>
      </c>
      <c r="C68" s="35">
        <v>44446</v>
      </c>
      <c r="D68" s="18" t="s">
        <v>1087</v>
      </c>
      <c r="E68" s="160"/>
      <c r="F68" s="36" t="s">
        <v>1259</v>
      </c>
      <c r="G68" s="36" t="s">
        <v>1260</v>
      </c>
      <c r="H68" s="35">
        <v>44013</v>
      </c>
      <c r="I68" s="35">
        <v>44439</v>
      </c>
      <c r="J68" s="36" t="s">
        <v>943</v>
      </c>
      <c r="K68" s="36" t="s">
        <v>1129</v>
      </c>
      <c r="L68" s="36" t="s">
        <v>1130</v>
      </c>
      <c r="M68" s="36"/>
      <c r="N68" s="36"/>
      <c r="O68" s="36"/>
      <c r="P68" s="37"/>
      <c r="Q68" s="38">
        <v>4095000</v>
      </c>
      <c r="R68" s="36"/>
      <c r="S68" s="36"/>
    </row>
    <row r="69" spans="1:19" s="11" customFormat="1" ht="77.5" x14ac:dyDescent="0.35">
      <c r="A69" s="40" t="s">
        <v>1394</v>
      </c>
      <c r="B69" s="45">
        <v>44119</v>
      </c>
      <c r="C69" s="45"/>
      <c r="D69" s="45" t="s">
        <v>1087</v>
      </c>
      <c r="E69" s="46"/>
      <c r="F69" s="47" t="s">
        <v>1402</v>
      </c>
      <c r="G69" s="47" t="s">
        <v>1410</v>
      </c>
      <c r="H69" s="45">
        <v>44105</v>
      </c>
      <c r="I69" s="45">
        <v>44640</v>
      </c>
      <c r="J69" s="47" t="s">
        <v>943</v>
      </c>
      <c r="K69" s="47" t="s">
        <v>1129</v>
      </c>
      <c r="L69" s="47" t="s">
        <v>1130</v>
      </c>
      <c r="M69" s="47"/>
      <c r="N69" s="47"/>
      <c r="O69" s="47"/>
      <c r="P69" s="48"/>
      <c r="Q69" s="49">
        <v>487598</v>
      </c>
      <c r="R69" s="47"/>
      <c r="S69" s="47"/>
    </row>
    <row r="70" spans="1:19" s="11" customFormat="1" ht="77.5" x14ac:dyDescent="0.35">
      <c r="A70" s="40" t="s">
        <v>1395</v>
      </c>
      <c r="B70" s="45">
        <v>44119</v>
      </c>
      <c r="C70" s="45"/>
      <c r="D70" s="45" t="s">
        <v>1087</v>
      </c>
      <c r="E70" s="46"/>
      <c r="F70" s="47" t="s">
        <v>1403</v>
      </c>
      <c r="G70" s="47" t="s">
        <v>1411</v>
      </c>
      <c r="H70" s="45">
        <v>44067</v>
      </c>
      <c r="I70" s="45">
        <v>44431</v>
      </c>
      <c r="J70" s="47" t="s">
        <v>943</v>
      </c>
      <c r="K70" s="47" t="s">
        <v>1129</v>
      </c>
      <c r="L70" s="47" t="s">
        <v>1130</v>
      </c>
      <c r="M70" s="47"/>
      <c r="N70" s="47"/>
      <c r="O70" s="47"/>
      <c r="P70" s="48"/>
      <c r="Q70" s="49">
        <v>148742</v>
      </c>
      <c r="R70" s="47"/>
      <c r="S70" s="47"/>
    </row>
    <row r="71" spans="1:19" s="11" customFormat="1" ht="77.5" x14ac:dyDescent="0.35">
      <c r="A71" s="24" t="s">
        <v>1109</v>
      </c>
      <c r="B71" s="25">
        <v>43998</v>
      </c>
      <c r="C71" s="25"/>
      <c r="D71" s="18" t="s">
        <v>1087</v>
      </c>
      <c r="E71" s="42"/>
      <c r="F71" s="26" t="s">
        <v>1122</v>
      </c>
      <c r="G71" s="26" t="s">
        <v>1123</v>
      </c>
      <c r="H71" s="25">
        <v>43983</v>
      </c>
      <c r="I71" s="25">
        <v>44347</v>
      </c>
      <c r="J71" s="26" t="s">
        <v>943</v>
      </c>
      <c r="K71" s="26" t="s">
        <v>1131</v>
      </c>
      <c r="L71" s="26" t="s">
        <v>79</v>
      </c>
      <c r="M71" s="26"/>
      <c r="N71" s="26"/>
      <c r="O71" s="26"/>
      <c r="P71" s="22"/>
      <c r="Q71" s="27">
        <v>150352</v>
      </c>
      <c r="R71" s="26"/>
      <c r="S71" s="26"/>
    </row>
    <row r="72" spans="1:19" s="11" customFormat="1" ht="77.5" x14ac:dyDescent="0.35">
      <c r="A72" s="40" t="s">
        <v>1396</v>
      </c>
      <c r="B72" s="45">
        <v>44119</v>
      </c>
      <c r="C72" s="45"/>
      <c r="D72" s="45" t="s">
        <v>1087</v>
      </c>
      <c r="E72" s="46"/>
      <c r="F72" s="47" t="s">
        <v>1404</v>
      </c>
      <c r="G72" s="47" t="s">
        <v>1412</v>
      </c>
      <c r="H72" s="45">
        <v>44088</v>
      </c>
      <c r="I72" s="45">
        <v>44483</v>
      </c>
      <c r="J72" s="47" t="s">
        <v>943</v>
      </c>
      <c r="K72" s="47" t="s">
        <v>1131</v>
      </c>
      <c r="L72" s="47" t="s">
        <v>79</v>
      </c>
      <c r="M72" s="47"/>
      <c r="N72" s="47"/>
      <c r="O72" s="47"/>
      <c r="P72" s="48"/>
      <c r="Q72" s="49">
        <v>513022</v>
      </c>
      <c r="R72" s="47"/>
      <c r="S72" s="47"/>
    </row>
    <row r="73" spans="1:19" s="11" customFormat="1" ht="62" x14ac:dyDescent="0.35">
      <c r="A73" s="20" t="s">
        <v>1147</v>
      </c>
      <c r="B73" s="18">
        <v>44005</v>
      </c>
      <c r="C73" s="18"/>
      <c r="D73" s="18" t="s">
        <v>1087</v>
      </c>
      <c r="E73" s="41"/>
      <c r="F73" s="19" t="s">
        <v>1164</v>
      </c>
      <c r="G73" s="19" t="s">
        <v>1165</v>
      </c>
      <c r="H73" s="18">
        <v>43941</v>
      </c>
      <c r="I73" s="18">
        <v>44306</v>
      </c>
      <c r="J73" s="19" t="s">
        <v>943</v>
      </c>
      <c r="K73" s="19" t="s">
        <v>1129</v>
      </c>
      <c r="L73" s="19" t="s">
        <v>24</v>
      </c>
      <c r="M73" s="19"/>
      <c r="N73" s="19"/>
      <c r="O73" s="19"/>
      <c r="P73" s="22"/>
      <c r="Q73" s="59">
        <v>600000</v>
      </c>
      <c r="R73" s="19"/>
      <c r="S73" s="19"/>
    </row>
    <row r="74" spans="1:19" ht="62" x14ac:dyDescent="0.35">
      <c r="A74" s="20" t="s">
        <v>1148</v>
      </c>
      <c r="B74" s="18">
        <v>44005</v>
      </c>
      <c r="C74" s="18"/>
      <c r="D74" s="18" t="s">
        <v>1087</v>
      </c>
      <c r="E74" s="41"/>
      <c r="F74" s="19" t="s">
        <v>1166</v>
      </c>
      <c r="G74" s="19" t="s">
        <v>1167</v>
      </c>
      <c r="H74" s="18">
        <v>43952</v>
      </c>
      <c r="I74" s="18">
        <v>44499</v>
      </c>
      <c r="J74" s="19" t="s">
        <v>943</v>
      </c>
      <c r="K74" s="19" t="s">
        <v>1129</v>
      </c>
      <c r="L74" s="19" t="s">
        <v>24</v>
      </c>
      <c r="M74" s="19"/>
      <c r="N74" s="19"/>
      <c r="O74" s="19"/>
      <c r="P74" s="22"/>
      <c r="Q74" s="59">
        <v>968973</v>
      </c>
      <c r="R74" s="19"/>
      <c r="S74" s="19"/>
    </row>
    <row r="75" spans="1:19" ht="62" x14ac:dyDescent="0.35">
      <c r="A75" s="24" t="s">
        <v>1171</v>
      </c>
      <c r="B75" s="25">
        <v>44012</v>
      </c>
      <c r="C75" s="25"/>
      <c r="D75" s="18" t="s">
        <v>1087</v>
      </c>
      <c r="E75" s="42"/>
      <c r="F75" s="26" t="s">
        <v>1176</v>
      </c>
      <c r="G75" s="26" t="s">
        <v>1177</v>
      </c>
      <c r="H75" s="25">
        <v>43990</v>
      </c>
      <c r="I75" s="25">
        <v>44172</v>
      </c>
      <c r="J75" s="26" t="s">
        <v>943</v>
      </c>
      <c r="K75" s="26"/>
      <c r="L75" s="26" t="s">
        <v>1179</v>
      </c>
      <c r="M75" s="26"/>
      <c r="N75" s="26"/>
      <c r="O75" s="26"/>
      <c r="P75" s="22"/>
      <c r="Q75" s="58">
        <v>920726</v>
      </c>
      <c r="R75" s="26"/>
      <c r="S75" s="26"/>
    </row>
    <row r="76" spans="1:19" ht="77.5" x14ac:dyDescent="0.35">
      <c r="A76" s="40" t="s">
        <v>1397</v>
      </c>
      <c r="B76" s="45">
        <v>44119</v>
      </c>
      <c r="C76" s="45"/>
      <c r="D76" s="45" t="s">
        <v>1087</v>
      </c>
      <c r="E76" s="46"/>
      <c r="F76" s="47" t="s">
        <v>1405</v>
      </c>
      <c r="G76" s="47" t="s">
        <v>1413</v>
      </c>
      <c r="H76" s="45">
        <v>44091</v>
      </c>
      <c r="I76" s="45">
        <v>44336</v>
      </c>
      <c r="J76" s="47" t="s">
        <v>943</v>
      </c>
      <c r="K76" s="47" t="s">
        <v>1019</v>
      </c>
      <c r="L76" s="47" t="s">
        <v>1417</v>
      </c>
      <c r="M76" s="47"/>
      <c r="N76" s="47"/>
      <c r="O76" s="47"/>
      <c r="P76" s="48"/>
      <c r="Q76" s="49">
        <v>700000</v>
      </c>
      <c r="R76" s="47"/>
      <c r="S76" s="47"/>
    </row>
    <row r="77" spans="1:19" ht="124" x14ac:dyDescent="0.35">
      <c r="A77" s="161">
        <v>1120010</v>
      </c>
      <c r="B77" s="162">
        <v>44579</v>
      </c>
      <c r="C77" s="162"/>
      <c r="D77" s="163" t="s">
        <v>1777</v>
      </c>
      <c r="E77" s="164" t="str">
        <f>HYPERLINK("#'Research Activities'!A"&amp;MATCH("CVDB-194",'Research Activities'!A:A,FALSE),"CVDB-194")</f>
        <v>CVDB-194</v>
      </c>
      <c r="F77" s="165" t="s">
        <v>1778</v>
      </c>
      <c r="G77" s="165" t="s">
        <v>1779</v>
      </c>
      <c r="H77" s="162">
        <v>44256</v>
      </c>
      <c r="I77" s="162">
        <v>44834</v>
      </c>
      <c r="J77" s="165"/>
      <c r="K77" s="166" t="s">
        <v>1129</v>
      </c>
      <c r="L77" s="166" t="s">
        <v>2</v>
      </c>
      <c r="M77" s="165"/>
      <c r="N77" s="166" t="s">
        <v>614</v>
      </c>
      <c r="O77" s="166" t="s">
        <v>1700</v>
      </c>
      <c r="P77" s="167" t="s">
        <v>1701</v>
      </c>
      <c r="Q77" s="168">
        <v>120079</v>
      </c>
      <c r="R77" s="165"/>
      <c r="S77" s="165"/>
    </row>
    <row r="78" spans="1:19" ht="124" x14ac:dyDescent="0.35">
      <c r="A78" s="183">
        <v>1121012</v>
      </c>
      <c r="B78" s="163">
        <v>44579</v>
      </c>
      <c r="C78" s="163"/>
      <c r="D78" s="163" t="s">
        <v>1777</v>
      </c>
      <c r="E78" s="164" t="str">
        <f>HYPERLINK("#'Research Activities'!A"&amp;MATCH("CVDB-200",'Research Activities'!A:A,FALSE),"CVDB-200")</f>
        <v>CVDB-200</v>
      </c>
      <c r="F78" s="166" t="s">
        <v>1780</v>
      </c>
      <c r="G78" s="166" t="s">
        <v>1781</v>
      </c>
      <c r="H78" s="163">
        <v>44593</v>
      </c>
      <c r="I78" s="163">
        <v>45322</v>
      </c>
      <c r="J78" s="166"/>
      <c r="K78" s="166" t="s">
        <v>1129</v>
      </c>
      <c r="L78" s="166" t="s">
        <v>2</v>
      </c>
      <c r="M78" s="166"/>
      <c r="N78" s="166" t="s">
        <v>626</v>
      </c>
      <c r="O78" s="166" t="s">
        <v>1782</v>
      </c>
      <c r="P78" s="185" t="s">
        <v>1783</v>
      </c>
      <c r="Q78" s="186">
        <v>159611</v>
      </c>
      <c r="R78" s="166"/>
      <c r="S78" s="166"/>
    </row>
    <row r="79" spans="1:19" ht="139.5" x14ac:dyDescent="0.35">
      <c r="A79" s="183">
        <v>1220004</v>
      </c>
      <c r="B79" s="163">
        <v>44579</v>
      </c>
      <c r="C79" s="163"/>
      <c r="D79" s="163" t="s">
        <v>1784</v>
      </c>
      <c r="E79" s="184"/>
      <c r="F79" s="166" t="s">
        <v>1785</v>
      </c>
      <c r="G79" s="166" t="s">
        <v>1786</v>
      </c>
      <c r="H79" s="163">
        <v>44125</v>
      </c>
      <c r="I79" s="163">
        <v>45219</v>
      </c>
      <c r="J79" s="166"/>
      <c r="K79" s="166" t="s">
        <v>1129</v>
      </c>
      <c r="L79" s="166" t="s">
        <v>508</v>
      </c>
      <c r="M79" s="166"/>
      <c r="N79" s="166" t="s">
        <v>763</v>
      </c>
      <c r="O79" s="166" t="s">
        <v>887</v>
      </c>
      <c r="P79" s="185" t="s">
        <v>1787</v>
      </c>
      <c r="Q79" s="186">
        <v>116000</v>
      </c>
      <c r="R79" s="166"/>
      <c r="S79" s="166"/>
    </row>
    <row r="80" spans="1:19" ht="124" x14ac:dyDescent="0.35">
      <c r="A80" s="183">
        <v>1720014</v>
      </c>
      <c r="B80" s="163">
        <v>44579</v>
      </c>
      <c r="C80" s="163"/>
      <c r="D80" s="163" t="s">
        <v>1086</v>
      </c>
      <c r="E80" s="184"/>
      <c r="F80" s="166" t="s">
        <v>1788</v>
      </c>
      <c r="G80" s="166" t="s">
        <v>1789</v>
      </c>
      <c r="H80" s="163">
        <v>44013</v>
      </c>
      <c r="I80" s="163">
        <v>44377</v>
      </c>
      <c r="J80" s="166"/>
      <c r="K80" s="166" t="s">
        <v>1129</v>
      </c>
      <c r="L80" s="166" t="s">
        <v>2</v>
      </c>
      <c r="M80" s="166"/>
      <c r="N80" s="166" t="s">
        <v>614</v>
      </c>
      <c r="O80" s="166" t="s">
        <v>1790</v>
      </c>
      <c r="P80" s="185" t="s">
        <v>1791</v>
      </c>
      <c r="Q80" s="186">
        <v>27100</v>
      </c>
      <c r="R80" s="166"/>
      <c r="S80" s="166"/>
    </row>
    <row r="81" spans="1:19" ht="108.5" x14ac:dyDescent="0.35">
      <c r="A81" s="183">
        <v>2121006</v>
      </c>
      <c r="B81" s="163">
        <v>44579</v>
      </c>
      <c r="C81" s="163"/>
      <c r="D81" s="163" t="s">
        <v>1777</v>
      </c>
      <c r="E81" s="164" t="str">
        <f>HYPERLINK("#'Research Activities'!A"&amp;MATCH("CVDB-195",'Research Activities'!A:A,FALSE),"CVDB-195")</f>
        <v>CVDB-195</v>
      </c>
      <c r="F81" s="166" t="s">
        <v>1792</v>
      </c>
      <c r="G81" s="166" t="s">
        <v>1793</v>
      </c>
      <c r="H81" s="163">
        <v>44363</v>
      </c>
      <c r="I81" s="163">
        <v>44727</v>
      </c>
      <c r="J81" s="166"/>
      <c r="K81" s="166"/>
      <c r="L81" s="166" t="s">
        <v>625</v>
      </c>
      <c r="M81" s="166"/>
      <c r="N81" s="166" t="s">
        <v>626</v>
      </c>
      <c r="O81" s="166" t="s">
        <v>699</v>
      </c>
      <c r="P81" s="185" t="s">
        <v>1721</v>
      </c>
      <c r="Q81" s="186">
        <v>159505</v>
      </c>
      <c r="R81" s="166"/>
      <c r="S81" s="166"/>
    </row>
    <row r="82" spans="1:19" ht="108.5" x14ac:dyDescent="0.35">
      <c r="A82" s="220" t="s">
        <v>1808</v>
      </c>
      <c r="B82" s="215">
        <v>44623</v>
      </c>
      <c r="C82" s="215"/>
      <c r="D82" s="215" t="s">
        <v>1807</v>
      </c>
      <c r="E82" s="216"/>
      <c r="F82" s="217" t="s">
        <v>1819</v>
      </c>
      <c r="G82" s="217" t="s">
        <v>1830</v>
      </c>
      <c r="H82" s="215">
        <v>44287</v>
      </c>
      <c r="I82" s="215">
        <v>44681</v>
      </c>
      <c r="J82" s="217"/>
      <c r="K82" s="217" t="s">
        <v>1129</v>
      </c>
      <c r="L82" s="217" t="s">
        <v>2</v>
      </c>
      <c r="M82" s="217"/>
      <c r="N82" s="217" t="s">
        <v>620</v>
      </c>
      <c r="O82" s="217" t="s">
        <v>1846</v>
      </c>
      <c r="P82" s="218" t="s">
        <v>1847</v>
      </c>
      <c r="Q82" s="219">
        <v>249966.55</v>
      </c>
      <c r="R82" s="217"/>
      <c r="S82" s="217"/>
    </row>
    <row r="83" spans="1:19" ht="93" x14ac:dyDescent="0.35">
      <c r="A83" s="220" t="s">
        <v>1809</v>
      </c>
      <c r="B83" s="215">
        <v>44623</v>
      </c>
      <c r="C83" s="215"/>
      <c r="D83" s="215" t="s">
        <v>1807</v>
      </c>
      <c r="E83" s="216"/>
      <c r="F83" s="217" t="s">
        <v>1820</v>
      </c>
      <c r="G83" s="217" t="s">
        <v>1831</v>
      </c>
      <c r="H83" s="215">
        <v>44197</v>
      </c>
      <c r="I83" s="215">
        <v>44620</v>
      </c>
      <c r="J83" s="217"/>
      <c r="K83" s="217" t="s">
        <v>1129</v>
      </c>
      <c r="L83" s="217" t="s">
        <v>631</v>
      </c>
      <c r="M83" s="217"/>
      <c r="N83" s="217" t="s">
        <v>614</v>
      </c>
      <c r="O83" s="217" t="s">
        <v>1848</v>
      </c>
      <c r="P83" s="218" t="s">
        <v>1849</v>
      </c>
      <c r="Q83" s="219">
        <v>249999.9</v>
      </c>
      <c r="R83" s="217"/>
      <c r="S83" s="217"/>
    </row>
    <row r="84" spans="1:19" ht="108.5" x14ac:dyDescent="0.35">
      <c r="A84" s="220" t="s">
        <v>1810</v>
      </c>
      <c r="B84" s="215">
        <v>44623</v>
      </c>
      <c r="C84" s="215"/>
      <c r="D84" s="215" t="s">
        <v>1807</v>
      </c>
      <c r="E84" s="216"/>
      <c r="F84" s="217" t="s">
        <v>1821</v>
      </c>
      <c r="G84" s="217" t="s">
        <v>1832</v>
      </c>
      <c r="H84" s="215">
        <v>44197</v>
      </c>
      <c r="I84" s="215">
        <v>45016</v>
      </c>
      <c r="J84" s="217"/>
      <c r="K84" s="217" t="s">
        <v>1129</v>
      </c>
      <c r="L84" s="217" t="s">
        <v>508</v>
      </c>
      <c r="M84" s="217"/>
      <c r="N84" s="217" t="s">
        <v>620</v>
      </c>
      <c r="O84" s="217" t="s">
        <v>1850</v>
      </c>
      <c r="P84" s="218" t="s">
        <v>1851</v>
      </c>
      <c r="Q84" s="219">
        <v>996615.1</v>
      </c>
      <c r="R84" s="217"/>
      <c r="S84" s="217"/>
    </row>
    <row r="85" spans="1:19" ht="124" x14ac:dyDescent="0.35">
      <c r="A85" s="220" t="s">
        <v>1811</v>
      </c>
      <c r="B85" s="215">
        <v>44623</v>
      </c>
      <c r="C85" s="215"/>
      <c r="D85" s="215" t="s">
        <v>1807</v>
      </c>
      <c r="E85" s="216"/>
      <c r="F85" s="217" t="s">
        <v>1822</v>
      </c>
      <c r="G85" s="217" t="s">
        <v>1833</v>
      </c>
      <c r="H85" s="215">
        <v>44256</v>
      </c>
      <c r="I85" s="215">
        <v>45107</v>
      </c>
      <c r="J85" s="217"/>
      <c r="K85" s="217"/>
      <c r="L85" s="217" t="s">
        <v>1841</v>
      </c>
      <c r="M85" s="217"/>
      <c r="N85" s="217" t="s">
        <v>614</v>
      </c>
      <c r="O85" s="217" t="s">
        <v>1852</v>
      </c>
      <c r="P85" s="218" t="s">
        <v>804</v>
      </c>
      <c r="Q85" s="219">
        <v>966309</v>
      </c>
      <c r="R85" s="217"/>
      <c r="S85" s="217"/>
    </row>
    <row r="86" spans="1:19" ht="108.5" x14ac:dyDescent="0.35">
      <c r="A86" s="220" t="s">
        <v>1812</v>
      </c>
      <c r="B86" s="215">
        <v>44623</v>
      </c>
      <c r="C86" s="215"/>
      <c r="D86" s="215" t="s">
        <v>1807</v>
      </c>
      <c r="E86" s="216"/>
      <c r="F86" s="217" t="s">
        <v>1823</v>
      </c>
      <c r="G86" s="217" t="s">
        <v>1834</v>
      </c>
      <c r="H86" s="215">
        <v>44256</v>
      </c>
      <c r="I86" s="215">
        <v>44985</v>
      </c>
      <c r="J86" s="217"/>
      <c r="K86" s="217" t="s">
        <v>1129</v>
      </c>
      <c r="L86" s="217" t="s">
        <v>2</v>
      </c>
      <c r="M86" s="217"/>
      <c r="N86" s="217" t="s">
        <v>614</v>
      </c>
      <c r="O86" s="217" t="s">
        <v>1700</v>
      </c>
      <c r="P86" s="218" t="s">
        <v>1701</v>
      </c>
      <c r="Q86" s="219">
        <v>999999.05</v>
      </c>
      <c r="R86" s="217"/>
      <c r="S86" s="217"/>
    </row>
    <row r="87" spans="1:19" ht="108.5" x14ac:dyDescent="0.35">
      <c r="A87" s="220" t="s">
        <v>1813</v>
      </c>
      <c r="B87" s="215">
        <v>44623</v>
      </c>
      <c r="C87" s="215"/>
      <c r="D87" s="215" t="s">
        <v>1807</v>
      </c>
      <c r="E87" s="216"/>
      <c r="F87" s="217" t="s">
        <v>1824</v>
      </c>
      <c r="G87" s="217" t="s">
        <v>1835</v>
      </c>
      <c r="H87" s="215">
        <v>44228</v>
      </c>
      <c r="I87" s="215">
        <v>44592</v>
      </c>
      <c r="J87" s="217"/>
      <c r="K87" s="217"/>
      <c r="L87" s="217" t="s">
        <v>1842</v>
      </c>
      <c r="M87" s="217"/>
      <c r="N87" s="217" t="s">
        <v>614</v>
      </c>
      <c r="O87" s="217" t="s">
        <v>1853</v>
      </c>
      <c r="P87" s="218" t="s">
        <v>1854</v>
      </c>
      <c r="Q87" s="219">
        <v>236900</v>
      </c>
      <c r="R87" s="217"/>
      <c r="S87" s="217"/>
    </row>
    <row r="88" spans="1:19" ht="108.5" x14ac:dyDescent="0.35">
      <c r="A88" s="220" t="s">
        <v>1814</v>
      </c>
      <c r="B88" s="215">
        <v>44623</v>
      </c>
      <c r="C88" s="215"/>
      <c r="D88" s="215" t="s">
        <v>1807</v>
      </c>
      <c r="E88" s="216"/>
      <c r="F88" s="217" t="s">
        <v>1825</v>
      </c>
      <c r="G88" s="217" t="s">
        <v>1836</v>
      </c>
      <c r="H88" s="215">
        <v>44228</v>
      </c>
      <c r="I88" s="215">
        <v>44957</v>
      </c>
      <c r="J88" s="217"/>
      <c r="K88" s="217" t="s">
        <v>1129</v>
      </c>
      <c r="L88" s="217" t="s">
        <v>2</v>
      </c>
      <c r="M88" s="217"/>
      <c r="N88" s="217" t="s">
        <v>614</v>
      </c>
      <c r="O88" s="217" t="s">
        <v>1855</v>
      </c>
      <c r="P88" s="218" t="s">
        <v>864</v>
      </c>
      <c r="Q88" s="219">
        <v>996465.6</v>
      </c>
      <c r="R88" s="217"/>
      <c r="S88" s="217"/>
    </row>
    <row r="89" spans="1:19" ht="93" x14ac:dyDescent="0.35">
      <c r="A89" s="220" t="s">
        <v>1815</v>
      </c>
      <c r="B89" s="215">
        <v>44623</v>
      </c>
      <c r="C89" s="215"/>
      <c r="D89" s="215" t="s">
        <v>1807</v>
      </c>
      <c r="E89" s="216"/>
      <c r="F89" s="217" t="s">
        <v>1826</v>
      </c>
      <c r="G89" s="217" t="s">
        <v>1837</v>
      </c>
      <c r="H89" s="215">
        <v>44197</v>
      </c>
      <c r="I89" s="215">
        <v>44561</v>
      </c>
      <c r="J89" s="217"/>
      <c r="K89" s="217" t="s">
        <v>608</v>
      </c>
      <c r="L89" s="217" t="s">
        <v>1843</v>
      </c>
      <c r="M89" s="217"/>
      <c r="N89" s="217" t="s">
        <v>626</v>
      </c>
      <c r="O89" s="217" t="s">
        <v>1856</v>
      </c>
      <c r="P89" s="218" t="s">
        <v>1857</v>
      </c>
      <c r="Q89" s="219">
        <v>136681</v>
      </c>
      <c r="R89" s="217"/>
      <c r="S89" s="217"/>
    </row>
    <row r="90" spans="1:19" ht="93" x14ac:dyDescent="0.35">
      <c r="A90" s="220" t="s">
        <v>1816</v>
      </c>
      <c r="B90" s="215">
        <v>44623</v>
      </c>
      <c r="C90" s="215"/>
      <c r="D90" s="215" t="s">
        <v>1807</v>
      </c>
      <c r="E90" s="216"/>
      <c r="F90" s="217" t="s">
        <v>1827</v>
      </c>
      <c r="G90" s="217" t="s">
        <v>1838</v>
      </c>
      <c r="H90" s="215">
        <v>44228</v>
      </c>
      <c r="I90" s="215">
        <v>44592</v>
      </c>
      <c r="J90" s="217"/>
      <c r="K90" s="217"/>
      <c r="L90" s="217" t="s">
        <v>1197</v>
      </c>
      <c r="M90" s="217"/>
      <c r="N90" s="217" t="s">
        <v>763</v>
      </c>
      <c r="O90" s="217" t="s">
        <v>1858</v>
      </c>
      <c r="P90" s="218" t="s">
        <v>1859</v>
      </c>
      <c r="Q90" s="219">
        <v>248539.6</v>
      </c>
      <c r="R90" s="217"/>
      <c r="S90" s="217"/>
    </row>
    <row r="91" spans="1:19" ht="139.5" x14ac:dyDescent="0.35">
      <c r="A91" s="220" t="s">
        <v>1817</v>
      </c>
      <c r="B91" s="215">
        <v>44623</v>
      </c>
      <c r="C91" s="215"/>
      <c r="D91" s="215" t="s">
        <v>1807</v>
      </c>
      <c r="E91" s="216"/>
      <c r="F91" s="217" t="s">
        <v>1828</v>
      </c>
      <c r="G91" s="217" t="s">
        <v>1839</v>
      </c>
      <c r="H91" s="215">
        <v>44197</v>
      </c>
      <c r="I91" s="215">
        <v>44561</v>
      </c>
      <c r="J91" s="217"/>
      <c r="K91" s="217"/>
      <c r="L91" s="217" t="s">
        <v>1844</v>
      </c>
      <c r="M91" s="217"/>
      <c r="N91" s="217" t="s">
        <v>614</v>
      </c>
      <c r="O91" s="217" t="s">
        <v>1860</v>
      </c>
      <c r="P91" s="218" t="s">
        <v>753</v>
      </c>
      <c r="Q91" s="219">
        <v>250000</v>
      </c>
      <c r="R91" s="217"/>
      <c r="S91" s="217"/>
    </row>
    <row r="92" spans="1:19" ht="108.5" x14ac:dyDescent="0.35">
      <c r="A92" s="220" t="s">
        <v>1818</v>
      </c>
      <c r="B92" s="215">
        <v>44623</v>
      </c>
      <c r="C92" s="215"/>
      <c r="D92" s="215" t="s">
        <v>1807</v>
      </c>
      <c r="E92" s="216"/>
      <c r="F92" s="217" t="s">
        <v>1829</v>
      </c>
      <c r="G92" s="217" t="s">
        <v>1840</v>
      </c>
      <c r="H92" s="215">
        <v>44197</v>
      </c>
      <c r="I92" s="215">
        <v>44926</v>
      </c>
      <c r="J92" s="217"/>
      <c r="K92" s="217"/>
      <c r="L92" s="217" t="s">
        <v>1845</v>
      </c>
      <c r="M92" s="217"/>
      <c r="N92" s="217" t="s">
        <v>614</v>
      </c>
      <c r="O92" s="217" t="s">
        <v>1861</v>
      </c>
      <c r="P92" s="218" t="s">
        <v>1862</v>
      </c>
      <c r="Q92" s="219">
        <v>997814</v>
      </c>
      <c r="R92" s="217"/>
      <c r="S92" s="217"/>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1"/>
  <sheetViews>
    <sheetView workbookViewId="0">
      <selection activeCell="B2" sqref="B2:B21"/>
    </sheetView>
  </sheetViews>
  <sheetFormatPr defaultRowHeight="14" x14ac:dyDescent="0.3"/>
  <cols>
    <col min="1" max="1" width="20.83203125" bestFit="1" customWidth="1"/>
    <col min="2" max="2" width="20.08203125" customWidth="1"/>
    <col min="4" max="4" width="9.58203125" bestFit="1" customWidth="1"/>
    <col min="6" max="6" width="17.25" customWidth="1"/>
    <col min="7" max="7" width="12.33203125" customWidth="1"/>
  </cols>
  <sheetData>
    <row r="1" spans="1:2" ht="15.5" x14ac:dyDescent="0.35">
      <c r="A1" s="70" t="s">
        <v>590</v>
      </c>
      <c r="B1" s="70" t="s">
        <v>1670</v>
      </c>
    </row>
    <row r="2" spans="1:2" x14ac:dyDescent="0.3">
      <c r="A2" s="81" t="str">
        <f>HYPERLINK("#'Funding'!A"&amp;MATCH("20/1053",Funding!A:A,FALSE),"20/1053")</f>
        <v>20/1053</v>
      </c>
      <c r="B2" s="74" t="str">
        <f>HYPERLINK("#'Research Activities'!A"&amp;MATCH("CVDB-006",'Research Activities'!A:A,FALSE),"CVDB-006")</f>
        <v>CVDB-006</v>
      </c>
    </row>
    <row r="3" spans="1:2" x14ac:dyDescent="0.3">
      <c r="A3" s="81">
        <f>HYPERLINK("#'Funding'!A"&amp;MATCH(1720007,Funding!A:A,FALSE), 1720007)</f>
        <v>1720007</v>
      </c>
      <c r="B3" s="75" t="str">
        <f>HYPERLINK("#'Research Activities'!A"&amp;MATCH("CVDB-016",'Research Activities'!A:A,FALSE),"CVDB-016")</f>
        <v>CVDB-016</v>
      </c>
    </row>
    <row r="4" spans="1:2" x14ac:dyDescent="0.3">
      <c r="A4" s="81" t="str">
        <f>HYPERLINK("#'Funding'!A"&amp;MATCH("20/1077",Funding!A:A,FALSE),"20/1077")</f>
        <v>20/1077</v>
      </c>
      <c r="B4" s="74" t="str">
        <f>HYPERLINK("#'Research Activities'!A"&amp;MATCH("CVDB-017",'Research Activities'!A:A,FALSE),"CVDB-017")</f>
        <v>CVDB-017</v>
      </c>
    </row>
    <row r="5" spans="1:2" x14ac:dyDescent="0.3">
      <c r="A5" s="81" t="str">
        <f>HYPERLINK("#'Funding'!A"&amp;MATCH("20/1066",Funding!A:A,FALSE),"20/1066")</f>
        <v>20/1066</v>
      </c>
      <c r="B5" s="76" t="str">
        <f>HYPERLINK("#'Research Activities'!A"&amp;MATCH("CVDB-052",'Research Activities'!A:A,FALSE),"CVDB-052")</f>
        <v>CVDB-052</v>
      </c>
    </row>
    <row r="6" spans="1:2" x14ac:dyDescent="0.3">
      <c r="A6" s="81" t="str">
        <f>HYPERLINK("#'Funding'!A"&amp;MATCH("20/990",Funding!A:A,FALSE),"20/990")</f>
        <v>20/990</v>
      </c>
      <c r="B6" s="76" t="str">
        <f>HYPERLINK("#'Research Activities'!A"&amp;MATCH("CVDB-067",'Research Activities'!A:A,FALSE),"CVDB-067")</f>
        <v>CVDB-067</v>
      </c>
    </row>
    <row r="7" spans="1:2" x14ac:dyDescent="0.3">
      <c r="A7" s="81" t="str">
        <f>HYPERLINK("#'Funding'!A"&amp;MATCH("20/1097",Funding!A:A,FALSE),"20/1097")</f>
        <v>20/1097</v>
      </c>
      <c r="B7" s="76" t="str">
        <f>HYPERLINK("#'Research Activities'!A"&amp;MATCH("CVDB-076",'Research Activities'!A:A,FALSE),"CVDB-076")</f>
        <v>CVDB-076</v>
      </c>
    </row>
    <row r="8" spans="1:2" x14ac:dyDescent="0.3">
      <c r="A8" s="81">
        <f>HYPERLINK("#'Funding'!A"&amp;MATCH(1720005,Funding!A:A,FALSE), 1720005)</f>
        <v>1720005</v>
      </c>
      <c r="B8" s="77" t="str">
        <f>HYPERLINK("#'Research Activities'!A"&amp;MATCH("CVDB-112",'Research Activities'!A:A,FALSE),"CVDB-112")</f>
        <v>CVDB-112</v>
      </c>
    </row>
    <row r="9" spans="1:2" x14ac:dyDescent="0.3">
      <c r="A9" s="81">
        <f>HYPERLINK("#'Funding'!A"&amp;MATCH(1720006,Funding!A:A,FALSE), 1720006)</f>
        <v>1720006</v>
      </c>
      <c r="B9" s="77" t="str">
        <f>HYPERLINK("#'Research Activities'!A"&amp;MATCH("CVDB-113",'Research Activities'!A:A,FALSE),"CVDB-113")</f>
        <v>CVDB-113</v>
      </c>
    </row>
    <row r="10" spans="1:2" x14ac:dyDescent="0.3">
      <c r="A10" s="81">
        <f>HYPERLINK("#'Funding'!A"&amp;MATCH(1720008,Funding!A:A,FALSE), 1720008)</f>
        <v>1720008</v>
      </c>
      <c r="B10" s="77" t="str">
        <f>HYPERLINK("#'Research Activities'!A"&amp;MATCH("CVDB-126",'Research Activities'!A:A,FALSE),"CVDB-126")</f>
        <v>CVDB-126</v>
      </c>
    </row>
    <row r="11" spans="1:2" x14ac:dyDescent="0.3">
      <c r="A11" s="79" t="str">
        <f>HYPERLINK("#'Funding'!A"&amp;MATCH("20/1041",Funding!A:A,FALSE),"20/1041")</f>
        <v>20/1041</v>
      </c>
      <c r="B11" s="78" t="str">
        <f>HYPERLINK("#'Research Activities'!A"&amp;MATCH("CVDB-137",'Research Activities'!A:A,FALSE),"CVDB-137")</f>
        <v>CVDB-137</v>
      </c>
    </row>
    <row r="12" spans="1:2" x14ac:dyDescent="0.3">
      <c r="A12" s="79" t="str">
        <f>HYPERLINK("#'Funding'!A"&amp;MATCH("MAUX1915",Funding!A:A,FALSE),"MAUX1915")</f>
        <v>MAUX1915</v>
      </c>
      <c r="B12" s="76" t="str">
        <f>HYPERLINK("#'Research Activities'!A"&amp;MATCH("CVDB-142",'Research Activities'!A:A,FALSE),"CVDB-142")</f>
        <v>CVDB-142</v>
      </c>
    </row>
    <row r="13" spans="1:2" x14ac:dyDescent="0.3">
      <c r="A13" s="81">
        <f>HYPERLINK("#'Funding'!A"&amp;MATCH(4720010,Funding!A:A,FALSE),4720010)</f>
        <v>4720010</v>
      </c>
      <c r="B13" s="77" t="str">
        <f>HYPERLINK("#'Research Activities'!A"&amp;MATCH("CVDB-143",'Research Activities'!A:A,FALSE),"CVDB-143")</f>
        <v>CVDB-143</v>
      </c>
    </row>
    <row r="14" spans="1:2" x14ac:dyDescent="0.3">
      <c r="A14" s="79" t="str">
        <f>HYPERLINK("#'Funding'!A"&amp;MATCH("NZWRC1901",Funding!A:A,FALSE),"NZWRC1901")</f>
        <v>NZWRC1901</v>
      </c>
      <c r="B14" s="76" t="str">
        <f>HYPERLINK("#'Research Activities'!A"&amp;MATCH("CVDB-155",'Research Activities'!A:A,FALSE),"CVDB-155")</f>
        <v>CVDB-155</v>
      </c>
    </row>
    <row r="15" spans="1:2" x14ac:dyDescent="0.3">
      <c r="A15" s="79" t="str">
        <f>HYPERLINK("#'Funding'!A"&amp;MATCH("CSSTE1903",Funding!A:A,FALSE),"CSSTE1903")</f>
        <v>CSSTE1903</v>
      </c>
      <c r="B15" s="75" t="str">
        <f>HYPERLINK("#'Research Activities'!A"&amp;MATCH("CVDB-169",'Research Activities'!A:A,FALSE),"CVDB-169")</f>
        <v>CVDB-169</v>
      </c>
    </row>
    <row r="16" spans="1:2" x14ac:dyDescent="0.3">
      <c r="A16" s="79" t="str">
        <f>HYPERLINK("#'Funding'!A"&amp;MATCH("KWIL1901",Funding!A:A,FALSE),"KWIL1901")</f>
        <v>KWIL1901</v>
      </c>
      <c r="B16" s="75" t="str">
        <f>HYPERLINK("#'Research Activities'!A"&amp;MATCH("CVDB-189",'Research Activities'!A:A,FALSE),"CVDB-189")</f>
        <v>CVDB-189</v>
      </c>
    </row>
    <row r="17" spans="1:2" x14ac:dyDescent="0.3">
      <c r="A17" s="79" t="str">
        <f>HYPERLINK("#'Funding'!A"&amp;MATCH("C03X1904",Funding!A:A,FALSE),"C03X1904")</f>
        <v>C03X1904</v>
      </c>
      <c r="B17" s="76" t="str">
        <f>HYPERLINK("#'Research Activities'!A"&amp;MATCH("CVDB-190",'Research Activities'!A:A,FALSE),"CVDB-190")</f>
        <v>CVDB-190</v>
      </c>
    </row>
    <row r="18" spans="1:2" x14ac:dyDescent="0.3">
      <c r="A18" s="80" t="str">
        <f>HYPERLINK("#'Funding'!A"&amp;MATCH("CLDS1901",Funding!A:A,FALSE),"CLDS1901")</f>
        <v>CLDS1901</v>
      </c>
      <c r="B18" s="76" t="str">
        <f>HYPERLINK("#'Research Activities'!A"&amp;MATCH("CVDB-192",'Research Activities'!A:A,FALSE),"CVDB-192")</f>
        <v>CVDB-192</v>
      </c>
    </row>
    <row r="19" spans="1:2" x14ac:dyDescent="0.3">
      <c r="A19" s="182">
        <f>HYPERLINK("#'Funding'!A"&amp;MATCH(1120010,Funding!A:A,FALSE),1120010)</f>
        <v>1120010</v>
      </c>
      <c r="B19" s="76" t="str">
        <f>HYPERLINK("#'Research Activities'!A"&amp;MATCH("CVDB-194",'Research Activities'!A:A,FALSE),"CVDB-194")</f>
        <v>CVDB-194</v>
      </c>
    </row>
    <row r="20" spans="1:2" x14ac:dyDescent="0.3">
      <c r="A20" s="197">
        <f>HYPERLINK("#'Funding'!A"&amp;MATCH(2121006,Funding!A:A,FALSE),2121006)</f>
        <v>2121006</v>
      </c>
      <c r="B20" s="196" t="str">
        <f>HYPERLINK("#'Research Activities'!A"&amp;MATCH("CVDB-195",'Research Activities'!A:A,FALSE),"CVDB-195")</f>
        <v>CVDB-195</v>
      </c>
    </row>
    <row r="21" spans="1:2" x14ac:dyDescent="0.3">
      <c r="A21" s="213">
        <f>HYPERLINK("#'Funding'!A"&amp;MATCH(1121012,Funding!A:A,FALSE),1121012)</f>
        <v>1121012</v>
      </c>
      <c r="B21" s="212" t="str">
        <f>HYPERLINK("#'Research Activities'!A"&amp;MATCH("CVDB-200",'Research Activities'!A:A,FALSE),"CVDB-200")</f>
        <v>CVDB-200</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Research Activities</vt:lpstr>
      <vt:lpstr>Funding</vt:lpstr>
      <vt:lpstr>Funding to Project Link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2020-05-27T01:49:53Z</dcterms:created>
  <dcterms:modified xsi:type="dcterms:W3CDTF">2022-04-07T00:52:14Z</dcterms:modified>
</cp:coreProperties>
</file>