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bienewzealand-my.sharepoint.com/personal/jan-yves_ruzicka_mbie_govt_nz/Documents/Documents/Docs/Inbox/Historical webtables/"/>
    </mc:Choice>
  </mc:AlternateContent>
  <xr:revisionPtr revIDLastSave="0" documentId="8_{6F37DCF0-7E02-4332-AFDC-DBA92C7ADF17}" xr6:coauthVersionLast="47" xr6:coauthVersionMax="47" xr10:uidLastSave="{00000000-0000-0000-0000-000000000000}"/>
  <bookViews>
    <workbookView xWindow="-120" yWindow="-120" windowWidth="29040" windowHeight="15720" xr2:uid="{7373BC56-3982-4808-B4BC-599A5DE681EF}"/>
  </bookViews>
  <sheets>
    <sheet name="Contents" sheetId="12" r:id="rId1"/>
    <sheet name="Notes" sheetId="13" r:id="rId2"/>
    <sheet name="Glossary" sheetId="14" r:id="rId3"/>
    <sheet name="Activity" sheetId="11" r:id="rId4"/>
    <sheet name="Oil and Condensate" sheetId="2" r:id="rId5"/>
    <sheet name="Gas" sheetId="3" r:id="rId6"/>
    <sheet name="LPG" sheetId="4" r:id="rId7"/>
    <sheet name="Gas and LPG Combined" sheetId="5" r:id="rId8"/>
    <sheet name="Gas System Deliverability" sheetId="6" r:id="rId9"/>
    <sheet name="2C Resources" sheetId="7" r:id="rId10"/>
    <sheet name="Petroleum Initially in Place" sheetId="8" r:id="rId11"/>
    <sheet name="Oil Production Profile" sheetId="9" r:id="rId12"/>
    <sheet name="Gas LPG Production Profile"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6" i="11" l="1"/>
  <c r="W46" i="11"/>
  <c r="V46" i="11"/>
  <c r="U46" i="11"/>
  <c r="T46" i="11"/>
  <c r="S46" i="11"/>
  <c r="R46" i="11"/>
  <c r="Q46" i="11"/>
  <c r="P46" i="11"/>
  <c r="O46" i="11"/>
  <c r="N46" i="11"/>
  <c r="M46" i="11"/>
  <c r="L46" i="11"/>
  <c r="K46" i="11"/>
  <c r="J46" i="11"/>
  <c r="I46" i="11"/>
  <c r="H46" i="11"/>
  <c r="G46" i="11"/>
  <c r="F46" i="11"/>
  <c r="E46" i="11"/>
  <c r="D46" i="11"/>
  <c r="C46" i="11"/>
  <c r="X42" i="11"/>
  <c r="W42" i="11"/>
  <c r="V42" i="11"/>
  <c r="U42" i="11"/>
  <c r="T42" i="11"/>
  <c r="S42" i="11"/>
  <c r="R42" i="11"/>
  <c r="Q42" i="11"/>
  <c r="X37" i="11"/>
  <c r="W37" i="11"/>
  <c r="V37" i="11"/>
  <c r="U37" i="11"/>
  <c r="T37" i="11"/>
  <c r="S37" i="11"/>
  <c r="R37" i="11"/>
  <c r="Q37" i="11"/>
  <c r="X31" i="11"/>
  <c r="X30" i="11"/>
  <c r="X32" i="11"/>
  <c r="W31" i="11"/>
  <c r="W30" i="11"/>
  <c r="W32" i="11"/>
  <c r="V31" i="11"/>
  <c r="V30" i="11"/>
  <c r="V32" i="11"/>
  <c r="U31" i="11"/>
  <c r="U30" i="11"/>
  <c r="U32" i="11"/>
  <c r="T31" i="11"/>
  <c r="T30" i="11"/>
  <c r="T32" i="11"/>
  <c r="S31" i="11"/>
  <c r="S30" i="11"/>
  <c r="S32" i="11"/>
  <c r="R31" i="11"/>
  <c r="R30" i="11"/>
  <c r="R32" i="11"/>
  <c r="Q31" i="11"/>
  <c r="Q30" i="11"/>
  <c r="Q32" i="11"/>
  <c r="P32" i="11"/>
  <c r="O32" i="11"/>
  <c r="N32" i="11"/>
  <c r="M32" i="11"/>
  <c r="L32" i="11"/>
  <c r="K32" i="11"/>
  <c r="J32" i="11"/>
  <c r="I32" i="11"/>
  <c r="H32" i="11"/>
  <c r="G32" i="11"/>
  <c r="F32" i="11"/>
  <c r="E32" i="11"/>
  <c r="D32" i="11"/>
  <c r="C32" i="11"/>
  <c r="X26" i="11"/>
  <c r="X27" i="11"/>
  <c r="X28" i="11"/>
  <c r="W26" i="11"/>
  <c r="W27" i="11"/>
  <c r="W28" i="11"/>
  <c r="V26" i="11"/>
  <c r="V27" i="11"/>
  <c r="V28" i="11"/>
  <c r="U26" i="11"/>
  <c r="U27" i="11"/>
  <c r="U28" i="11"/>
  <c r="T26" i="11"/>
  <c r="T27" i="11"/>
  <c r="T28" i="11"/>
  <c r="S26" i="11"/>
  <c r="S27" i="11"/>
  <c r="S28" i="11"/>
  <c r="R26" i="11"/>
  <c r="R27" i="11"/>
  <c r="R28" i="11"/>
  <c r="Q26" i="11"/>
  <c r="Q27" i="11"/>
  <c r="Q28" i="11"/>
  <c r="P28" i="11"/>
  <c r="O28" i="11"/>
  <c r="N28" i="11"/>
  <c r="X16" i="11"/>
  <c r="X18" i="11"/>
  <c r="X19" i="11"/>
  <c r="W16" i="11"/>
  <c r="W17" i="11"/>
  <c r="W18" i="11"/>
  <c r="W19" i="11"/>
  <c r="V16" i="11"/>
  <c r="V17" i="11"/>
  <c r="V18" i="11"/>
  <c r="V19" i="11"/>
  <c r="U16" i="11"/>
  <c r="U18" i="11"/>
  <c r="U19" i="11"/>
  <c r="T16" i="11"/>
  <c r="T18" i="11"/>
  <c r="T19" i="11"/>
  <c r="S16" i="11"/>
  <c r="S17" i="11"/>
  <c r="S18" i="11"/>
  <c r="S19" i="11"/>
  <c r="R16" i="11"/>
  <c r="R17" i="11"/>
  <c r="R18" i="11"/>
  <c r="R19" i="11"/>
  <c r="Q16" i="11"/>
  <c r="Q17" i="11"/>
  <c r="Q18" i="11"/>
  <c r="Q19" i="11"/>
  <c r="P19" i="11"/>
  <c r="O19" i="11"/>
  <c r="N19" i="11"/>
  <c r="X14" i="11"/>
  <c r="W14" i="11"/>
  <c r="V14" i="11"/>
  <c r="U14" i="11"/>
  <c r="T14" i="11"/>
  <c r="S14" i="11"/>
  <c r="R14" i="11"/>
  <c r="Q14" i="11"/>
  <c r="P14" i="11"/>
  <c r="O14" i="11"/>
  <c r="N14" i="11"/>
  <c r="X9" i="11"/>
  <c r="W9" i="11"/>
  <c r="V9" i="11"/>
  <c r="U9" i="11"/>
  <c r="T9" i="11"/>
  <c r="S9" i="11"/>
  <c r="R9" i="11"/>
  <c r="Q9" i="11"/>
  <c r="P9" i="11"/>
  <c r="O9" i="11"/>
  <c r="N9" i="11"/>
  <c r="H22" i="6"/>
  <c r="G22" i="6"/>
  <c r="F22" i="6"/>
  <c r="E22" i="6"/>
  <c r="D22" i="6"/>
  <c r="C22" i="6"/>
</calcChain>
</file>

<file path=xl/sharedStrings.xml><?xml version="1.0" encoding="utf-8"?>
<sst xmlns="http://schemas.openxmlformats.org/spreadsheetml/2006/main" count="1413" uniqueCount="181">
  <si>
    <t>Oil and Condensate Reserves - as at 1 January 2024</t>
  </si>
  <si>
    <t>Field</t>
  </si>
  <si>
    <t>Type</t>
  </si>
  <si>
    <t>Ultimate Recoverable
(1P)</t>
  </si>
  <si>
    <t>Ultimate Recoverable
(2P)</t>
  </si>
  <si>
    <t>Ultimate Recoverable
(3P)</t>
  </si>
  <si>
    <t>Remaining Reserves
(1P)</t>
  </si>
  <si>
    <t>Remaining Reserves
(2P)</t>
  </si>
  <si>
    <t>Remaining Reserves
(3P)</t>
  </si>
  <si>
    <t>Mm3</t>
  </si>
  <si>
    <t>mmbbls</t>
  </si>
  <si>
    <t>PJ</t>
  </si>
  <si>
    <t>Surrey</t>
  </si>
  <si>
    <t>OIL</t>
  </si>
  <si>
    <t>Radnor</t>
  </si>
  <si>
    <t>CONDENSATE</t>
  </si>
  <si>
    <t>Sidewinder</t>
  </si>
  <si>
    <t>Copper Moki</t>
  </si>
  <si>
    <t>Rimu</t>
  </si>
  <si>
    <t>-</t>
  </si>
  <si>
    <t>Cheal East</t>
  </si>
  <si>
    <t>Kauri &amp; Manutahi</t>
  </si>
  <si>
    <t>OIL/CONDENSATE</t>
  </si>
  <si>
    <t>Kowhai</t>
  </si>
  <si>
    <t>Tariki</t>
  </si>
  <si>
    <t>Cheal and Cardiff</t>
  </si>
  <si>
    <t>Ngatoro, Kaimiro, Winsor &amp; Goldie</t>
  </si>
  <si>
    <t>Mangahewa</t>
  </si>
  <si>
    <t>Turangi, Ohanga, Onearo &amp; Urenui</t>
  </si>
  <si>
    <t>Kupe</t>
  </si>
  <si>
    <t>Waihapa/Ngaere</t>
  </si>
  <si>
    <t>McKee</t>
  </si>
  <si>
    <t>Maari &amp; Manaia</t>
  </si>
  <si>
    <t>Pohokura</t>
  </si>
  <si>
    <t>Kapuni</t>
  </si>
  <si>
    <t>Maui</t>
  </si>
  <si>
    <t/>
  </si>
  <si>
    <t>Bcf</t>
  </si>
  <si>
    <t>Hanmer Springs</t>
  </si>
  <si>
    <t>Supplejack</t>
  </si>
  <si>
    <t>LPG Reserves - as at 1 January 2024</t>
  </si>
  <si>
    <t>kt</t>
  </si>
  <si>
    <t>Gas and LPG Combined Reserves - as at 1 January 2024</t>
  </si>
  <si>
    <t>Gas System Deliverability - 2023</t>
  </si>
  <si>
    <t>Facility</t>
  </si>
  <si>
    <t>Maximum Deliverability</t>
  </si>
  <si>
    <t>Minimum Deliverability</t>
  </si>
  <si>
    <t>Actual average for 2023</t>
  </si>
  <si>
    <t>TJ/day</t>
  </si>
  <si>
    <t>TJ/hour</t>
  </si>
  <si>
    <t>Total</t>
  </si>
  <si>
    <t>Storage Facility</t>
  </si>
  <si>
    <t>Ahuroa Gas Storage facility</t>
  </si>
  <si>
    <t>Contingent Resources - as at 1 January 2024</t>
  </si>
  <si>
    <t>Oil
(million
barrels)</t>
  </si>
  <si>
    <t>Condensate
(million
barrels)</t>
  </si>
  <si>
    <t>LPG
(1,000 tonnes)</t>
  </si>
  <si>
    <t>Gas
(PJ)</t>
  </si>
  <si>
    <t>Puka</t>
  </si>
  <si>
    <t>Karewa</t>
  </si>
  <si>
    <t>Petroleum initially in place - as at 1 January 2024</t>
  </si>
  <si>
    <t>Liquids</t>
  </si>
  <si>
    <t>Gas</t>
  </si>
  <si>
    <t>P1</t>
  </si>
  <si>
    <t>P2</t>
  </si>
  <si>
    <t>P3</t>
  </si>
  <si>
    <t>MMm3</t>
  </si>
  <si>
    <t>MMbbl</t>
  </si>
  <si>
    <t>Bscf</t>
  </si>
  <si>
    <t>Exploration Wells</t>
  </si>
  <si>
    <t>Appraisal Wells</t>
  </si>
  <si>
    <t>Development Wells</t>
  </si>
  <si>
    <t>Total Wells Drilled</t>
  </si>
  <si>
    <t>Exploration Well Metres Made (mAH)</t>
  </si>
  <si>
    <t>Appraisal Wells Metres Made (mAH)</t>
  </si>
  <si>
    <t>Development Wells Metres Made (mAH)</t>
  </si>
  <si>
    <t>Total Metres Made</t>
  </si>
  <si>
    <t>Exploration Well Expenditure ($NZDm)</t>
  </si>
  <si>
    <t>Appraisal Well Expenditure ($NZDm)</t>
  </si>
  <si>
    <t>Development Well Expenditure ($NZDm)</t>
  </si>
  <si>
    <t>Total Well Expenditure ($NZDm)</t>
  </si>
  <si>
    <t>2-D Seismic Acquired (km)</t>
  </si>
  <si>
    <t>2-D Seismic Reprocessed (km)</t>
  </si>
  <si>
    <t>Acquisition Expenditure ($NZDm)</t>
  </si>
  <si>
    <t>Reprocessing Expenditure ($NZDm)</t>
  </si>
  <si>
    <t>Total Seismic Expenditure ($NZDm)</t>
  </si>
  <si>
    <t>PEP &amp; PPP National Expenditure ($NZDm)</t>
  </si>
  <si>
    <t>PMP/PML National Expenditure ($NZDm)</t>
  </si>
  <si>
    <t>Expenditure, All Permits – National Total ($NZDm)</t>
  </si>
  <si>
    <t>PPPs Granted</t>
  </si>
  <si>
    <t>PEPs Granted</t>
  </si>
  <si>
    <t>PMPs Granted</t>
  </si>
  <si>
    <t>Total Permits Granted</t>
  </si>
  <si>
    <t>Permits surrenderred</t>
  </si>
  <si>
    <t>Permits expired</t>
  </si>
  <si>
    <t>Permits revoked</t>
  </si>
  <si>
    <t>Total Permits Ended</t>
  </si>
  <si>
    <t>Number of PEPs &amp; PPPs at Granted Status</t>
  </si>
  <si>
    <t>Number of PMPs and PMLs at Granted Status</t>
  </si>
  <si>
    <t>Total No of Permits</t>
  </si>
  <si>
    <t>energyinfo@mbie.govt.nz</t>
  </si>
  <si>
    <t>These tables can also be found alongside the Energy in New Zealand publication</t>
  </si>
  <si>
    <t>Energy in New Zealand</t>
  </si>
  <si>
    <t>Notes</t>
  </si>
  <si>
    <t>A description of the methodology used in creation of the main reserves tables</t>
  </si>
  <si>
    <t>Glossary</t>
  </si>
  <si>
    <t>Explanation of the terminology used to describe oil and gas reserves</t>
  </si>
  <si>
    <t>Activity</t>
  </si>
  <si>
    <t>Oil and Gas Exploration Activity</t>
  </si>
  <si>
    <t>Oil and Condensate</t>
  </si>
  <si>
    <r>
      <t>Units include million cubic metres (Mm</t>
    </r>
    <r>
      <rPr>
        <i/>
        <vertAlign val="superscript"/>
        <sz val="11"/>
        <color theme="1"/>
        <rFont val="Calibri"/>
        <family val="2"/>
      </rPr>
      <t>3</t>
    </r>
    <r>
      <rPr>
        <i/>
        <sz val="11"/>
        <color theme="1"/>
        <rFont val="Calibri"/>
        <family val="2"/>
      </rPr>
      <t>), million barrels (mmbbls), and petajoules (PJ)</t>
    </r>
  </si>
  <si>
    <r>
      <t>Units include million cubic metres (Mm</t>
    </r>
    <r>
      <rPr>
        <i/>
        <vertAlign val="superscript"/>
        <sz val="11"/>
        <color theme="1"/>
        <rFont val="Calibri"/>
        <family val="2"/>
      </rPr>
      <t>3</t>
    </r>
    <r>
      <rPr>
        <i/>
        <sz val="11"/>
        <color theme="1"/>
        <rFont val="Calibri"/>
        <family val="2"/>
      </rPr>
      <t>),billion cubic feet (Bcf), and petajoules (PJ)</t>
    </r>
  </si>
  <si>
    <t>LPG</t>
  </si>
  <si>
    <t>Units include kilotonnes (kt), and petajoules (PJ)</t>
  </si>
  <si>
    <t>Gas and LPG combined</t>
  </si>
  <si>
    <t>Units are constrained to petajoules (PJ)</t>
  </si>
  <si>
    <t>Gas system deliverability</t>
  </si>
  <si>
    <t>2C resources</t>
  </si>
  <si>
    <t>Petroleum Initially in Place</t>
  </si>
  <si>
    <t>Summary table of commodities initially in place</t>
  </si>
  <si>
    <t>Oil production profile</t>
  </si>
  <si>
    <t>Forecast oil production by field</t>
  </si>
  <si>
    <t>Gas/LPG production profile</t>
  </si>
  <si>
    <t>Forecast gas and LPG production by field</t>
  </si>
  <si>
    <t>Produced by 
Markets Team
Evidence and Insights Unit
Ministry of Business, Innovation and Employment</t>
  </si>
  <si>
    <t>Monte Carlo methodology</t>
  </si>
  <si>
    <t>The process used is as follows:</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</si>
  <si>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</si>
  <si>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</si>
  <si>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</si>
  <si>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</si>
  <si>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Note on LPG methodology</t>
  </si>
  <si>
    <t>1P, 2P, 3P reserves</t>
  </si>
  <si>
    <t>1P reserves are Proven reserves (both developed and undeveloped). These reserves have a 90% certainty of being produced.</t>
  </si>
  <si>
    <t>2P reserves Proven reserves + Probable reserves, hence 2P. These reserves have a 50% certainty of being produced.</t>
  </si>
  <si>
    <t>3P reserves are proven reserves + probable reserves + possible reserves, hence 3P. These reserves have a 10% certainty of being produced.</t>
  </si>
  <si>
    <t>Ultimately recoverable reserves</t>
  </si>
  <si>
    <t>The Ultimately Recoverable reserves is the sum of the estimated resources at a particular time and the cumulative production up to that time.</t>
  </si>
  <si>
    <t>Remaining reserves</t>
  </si>
  <si>
    <t>The Remaining Reserves are the estimated volume of resource in the ground that is still recoverable given the technological and economic factors at the time.</t>
  </si>
  <si>
    <t>Contingent Resources</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</si>
  <si>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</si>
  <si>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Petroleum initially in place</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</si>
  <si>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rPr>
      <t xml:space="preserve">Source https://www.spe.org/industry/petroleum-resources-classification-system-definitions.php </t>
    </r>
  </si>
  <si>
    <r>
      <t>location = log(m</t>
    </r>
    <r>
      <rPr>
        <sz val="11"/>
        <color theme="1"/>
        <rFont val="Arial"/>
        <family val="2"/>
      </rPr>
      <t>²</t>
    </r>
    <r>
      <rPr>
        <sz val="11"/>
        <color theme="1"/>
        <rFont val="Calibri"/>
        <family val="2"/>
      </rPr>
      <t xml:space="preserve"> / </t>
    </r>
    <r>
      <rPr>
        <sz val="11"/>
        <color theme="1"/>
        <rFont val="Arial"/>
        <family val="2"/>
      </rPr>
      <t>√</t>
    </r>
    <r>
      <rPr>
        <sz val="11"/>
        <color theme="1"/>
        <rFont val="Calibri"/>
        <family val="2"/>
      </rPr>
      <t>(s² + m²))</t>
    </r>
  </si>
  <si>
    <t>shape = √(log(1 + (s² / m²)))</t>
  </si>
  <si>
    <t>These figures represent the combined total of gas and LPG reserves. Units are limited to petajoules (PJ) for ease of comparison.</t>
  </si>
  <si>
    <t>Natural Gas - as at 1 January 2024</t>
  </si>
  <si>
    <t>Methodology notes</t>
  </si>
  <si>
    <t>Glossary of key terms</t>
  </si>
  <si>
    <t>4. When then filter the data by commodity (gas, oil, condensate, lpg) and perform calculations on each fuel type subset.</t>
  </si>
  <si>
    <t>Arithmetic and probabilistic totals</t>
  </si>
  <si>
    <t>National totals for P1, P2, and P3 reserves are calculated by both arithmetic and probabilistic means.
The arithmetic total for all fields is calculated by summing all values. As we are summing probabilistic values, the arithmetic total is not generally considered to be an accurate measure of the "most likely" value.
Probabilistic totals are summed using a Monte Carlo simulation (see below). While the 2P arithmetic and probabilistic totals will be very close, the totals will differ for 1P and 3P values. Probabilistic totals are generally considered a more accurate measure for "most likely" values.</t>
  </si>
  <si>
    <t>Probabilistic totals in this workbook were derived using a Monte Carlo simulation of the possible distribution of each field's reserves.</t>
  </si>
  <si>
    <t>Arithmetic Total</t>
  </si>
  <si>
    <t>Probabilistic Total</t>
  </si>
  <si>
    <t>National totals</t>
  </si>
  <si>
    <t xml:space="preserve">Activity Statistics Combined for PPPs, PEPs, PMPs and PMLs </t>
  </si>
  <si>
    <r>
      <t>3-D Seismic Acquired (km</t>
    </r>
    <r>
      <rPr>
        <vertAlign val="superscript"/>
        <sz val="11"/>
        <color indexed="8"/>
        <rFont val="Calibri"/>
        <family val="2"/>
        <scheme val="minor"/>
      </rPr>
      <t>2</t>
    </r>
    <r>
      <rPr>
        <sz val="11"/>
        <color indexed="8"/>
        <rFont val="Calibri"/>
        <family val="2"/>
        <scheme val="minor"/>
      </rPr>
      <t>)</t>
    </r>
  </si>
  <si>
    <r>
      <t>3-D Seismic Reprocessed (km</t>
    </r>
    <r>
      <rPr>
        <vertAlign val="superscript"/>
        <sz val="11"/>
        <color indexed="8"/>
        <rFont val="Calibri"/>
        <family val="2"/>
        <scheme val="minor"/>
      </rPr>
      <t>2</t>
    </r>
    <r>
      <rPr>
        <sz val="11"/>
        <color indexed="8"/>
        <rFont val="Calibri"/>
        <family val="2"/>
        <scheme val="minor"/>
      </rPr>
      <t>)</t>
    </r>
  </si>
  <si>
    <t>Crude Oil and Condensate
Production Profile (Forecast) – mmbbl</t>
  </si>
  <si>
    <t>Conversion factors</t>
  </si>
  <si>
    <t>1 PJ = 20.25 kt</t>
  </si>
  <si>
    <t>Gas Production Profile
(Forecast) – PJ</t>
  </si>
  <si>
    <t>LPG Production Profile
(Forecast) – PJ</t>
  </si>
  <si>
    <t>In general we have published data as provided to us. In the case of gas and LPG production profiles we have converted all values to Petajoules (PJ) for ease of comparison.</t>
  </si>
  <si>
    <t>Where required, we have converted natural gas production profiles from billion cubic feet to cubic metres, and then to petajoules using a weighted average of calorific values from each field. To convert from cubic feet to cubc metres, we use the conversion factor:</t>
  </si>
  <si>
    <r>
      <t>1 ft</t>
    </r>
    <r>
      <rPr>
        <sz val="11"/>
        <color theme="1"/>
        <rFont val="Arial"/>
        <family val="2"/>
      </rPr>
      <t>³</t>
    </r>
    <r>
      <rPr>
        <sz val="11"/>
        <color theme="1"/>
        <rFont val="Calibri"/>
        <family val="2"/>
      </rPr>
      <t xml:space="preserve"> = 0.0283168 m³</t>
    </r>
  </si>
  <si>
    <t>Where required, we have converted LPG production profiles from kilotonnes to petajoules using the conversion factor:</t>
  </si>
  <si>
    <t>New Zealand Petroleum Reserves tables</t>
  </si>
  <si>
    <t>2. The reported P2 and P1 figures are then used to calculate a standard deviation for each field. For this calculation, we assume the P2 to be the mean, and P1 to be the 0.1 quantile. The calculation used is:</t>
  </si>
  <si>
    <t>SD = (P1 - P2)/qnorm(0.1)</t>
  </si>
  <si>
    <t>3. We use a lognormal distribution to model potential volumes for each field. The lognormal requires calculation of the location and shape parameters. These are calculated as follows where s is the standard deviation, and m is the mean.</t>
  </si>
  <si>
    <t>The calculation of LPG reserves does not include any process conversion losses associated with bringing the LPG to market.</t>
  </si>
  <si>
    <t>The volumes are a direct reflection of the volumes reported by each operator in the Annual Summary Reports.</t>
  </si>
  <si>
    <t>Summary table of oil and condensate reserves as at 1 Jan 2024. Includes 1P, 2P, and 3P Ultimately Recoverable Reserves, and Remaining Reserves by field</t>
  </si>
  <si>
    <t>Summary table of gas reserves as at 1 Jan 2024. Includes 1P, 2P, and 3P Ultimately Recoverable Reserves, and Remaining Reserves by field</t>
  </si>
  <si>
    <t>Summary table of LPG reserves as at 1 Jan 2024. Includes 1P, 2P, and 3P Ultimately Recoverable Reserves, and Remaining Reserves by field</t>
  </si>
  <si>
    <t>Summary table of combined Gas and LPG reserves as at 1 Jan 2024. Includes 1P, 2P, and 3P Ultimately Recoverable Reserves, and Remaining Reserves by field</t>
  </si>
  <si>
    <t>Minimum, maximum, and average gas deliverability for 2023, by field</t>
  </si>
  <si>
    <t>Contingent resources by field as at 1 Jan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</si>
</sst>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164" formatCode="#,###,###,##0.0"/>
    <numFmt numFmtId="165" formatCode="#,###,###,###,##0.00"/>
    <numFmt numFmtId="166" formatCode="###,###,##0.00"/>
    <numFmt numFmtId="167" formatCode="#####0.0"/>
    <numFmt numFmtId="168" formatCode="#######0"/>
    <numFmt numFmtId="169" formatCode="###,###,###,##0"/>
    <numFmt numFmtId="170" formatCode="##,##0.00"/>
    <numFmt numFmtId="171" formatCode="##,###,##0"/>
    <numFmt numFmtId="172" formatCode="#,##0.0"/>
    <numFmt numFmtId="173" formatCode="&quot;$&quot;#,##0.00"/>
    <numFmt numFmtId="174" formatCode="&quot;$&quot;#,##0.000;[Red]\-&quot;$&quot;#,##0.000"/>
    <numFmt numFmtId="175" formatCode="&quot;$&quot;#,##0"/>
  </numFmts>
  <fonts count="30" x14ac:knownFonts="1">
    <font>
      <sz val="11"/>
      <color theme="1"/>
      <name val="Arial"/>
      <family val="2"/>
    </font>
    <font>
      <sz val="9.5"/>
      <color rgb="FF000000"/>
      <name val="Arial"/>
    </font>
    <font>
      <b/>
      <sz val="11"/>
      <color rgb="FF000000"/>
      <name val="Calibri"/>
      <family val="2"/>
    </font>
    <font>
      <sz val="11"/>
      <color rgb="FF000000"/>
      <name val="Calibri"/>
      <family val="2"/>
    </font>
    <font>
      <b/>
      <sz val="12"/>
      <color rgb="FF000000"/>
      <name val="Calibri"/>
      <family val="2"/>
    </font>
    <font>
      <sz val="9.5"/>
      <color rgb="FF112277"/>
      <name val="Arial"/>
      <family val="2"/>
    </font>
    <font>
      <sz val="9.5"/>
      <color rgb="FF000000"/>
      <name val="Arial"/>
      <family val="2"/>
    </font>
    <font>
      <u/>
      <sz val="11"/>
      <color theme="10"/>
      <name val="Arial"/>
      <family val="2"/>
    </font>
    <font>
      <sz val="11"/>
      <color theme="1"/>
      <name val="Calibri"/>
      <family val="2"/>
      <scheme val="minor"/>
    </font>
    <font>
      <sz val="11"/>
      <color theme="1"/>
      <name val="Calibri"/>
      <family val="2"/>
    </font>
    <font>
      <b/>
      <sz val="16"/>
      <name val="Calibri"/>
      <family val="2"/>
    </font>
    <font>
      <u/>
      <sz val="11"/>
      <color theme="10"/>
      <name val="Calibri"/>
      <family val="2"/>
      <scheme val="minor"/>
    </font>
    <font>
      <u/>
      <sz val="11"/>
      <color theme="10"/>
      <name val="Calibri"/>
      <family val="2"/>
    </font>
    <font>
      <i/>
      <sz val="11"/>
      <color theme="1"/>
      <name val="Calibri"/>
      <family val="2"/>
    </font>
    <font>
      <i/>
      <vertAlign val="superscript"/>
      <sz val="11"/>
      <color theme="1"/>
      <name val="Calibri"/>
      <family val="2"/>
    </font>
    <font>
      <b/>
      <sz val="14"/>
      <color theme="1"/>
      <name val="Calibri"/>
      <family val="2"/>
    </font>
    <font>
      <i/>
      <sz val="10"/>
      <color theme="1"/>
      <name val="Calibri"/>
      <family val="2"/>
    </font>
    <font>
      <b/>
      <sz val="16"/>
      <color theme="1"/>
      <name val="Calibri"/>
      <family val="2"/>
    </font>
    <font>
      <b/>
      <sz val="11"/>
      <color theme="1"/>
      <name val="Calibri"/>
      <family val="2"/>
    </font>
    <font>
      <b/>
      <sz val="16"/>
      <color rgb="FF000000"/>
      <name val="Calibri"/>
      <family val="2"/>
    </font>
    <font>
      <sz val="16"/>
      <color rgb="FF000000"/>
      <name val="Arial"/>
      <family val="2"/>
    </font>
    <font>
      <b/>
      <sz val="11"/>
      <name val="Calibri"/>
      <family val="2"/>
      <scheme val="minor"/>
    </font>
    <font>
      <sz val="11"/>
      <color indexed="8"/>
      <name val="Calibri"/>
      <family val="2"/>
      <scheme val="minor"/>
    </font>
    <font>
      <sz val="11"/>
      <name val="Calibri"/>
      <family val="2"/>
      <scheme val="minor"/>
    </font>
    <font>
      <b/>
      <sz val="11"/>
      <color indexed="8"/>
      <name val="Calibri"/>
      <family val="2"/>
      <scheme val="minor"/>
    </font>
    <font>
      <vertAlign val="superscript"/>
      <sz val="11"/>
      <color indexed="8"/>
      <name val="Calibri"/>
      <family val="2"/>
      <scheme val="minor"/>
    </font>
    <font>
      <b/>
      <sz val="11"/>
      <color theme="1"/>
      <name val="Calibri"/>
      <family val="2"/>
      <scheme val="minor"/>
    </font>
    <font>
      <b/>
      <sz val="16"/>
      <color theme="1"/>
      <name val="Calibri"/>
      <family val="2"/>
      <scheme val="minor"/>
    </font>
    <font>
      <b/>
      <sz val="14"/>
      <name val="Calibri"/>
      <family val="2"/>
      <scheme val="minor"/>
    </font>
    <font>
      <b/>
      <sz val="16"/>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theme="8" tint="0.79998168889431442"/>
        <bgColor indexed="64"/>
      </patternFill>
    </fill>
  </fills>
  <borders count="155">
    <border>
      <left/>
      <right/>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right/>
      <top style="medium">
        <color theme="1"/>
      </top>
      <bottom style="medium">
        <color theme="1"/>
      </bottom>
      <diagonal/>
    </border>
    <border>
      <left/>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theme="1"/>
      </left>
      <right/>
      <top/>
      <bottom style="medium">
        <color theme="1"/>
      </bottom>
      <diagonal/>
    </border>
    <border>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double">
        <color indexed="64"/>
      </bottom>
      <diagonal/>
    </border>
    <border>
      <left/>
      <right style="thin">
        <color theme="1"/>
      </right>
      <top/>
      <bottom style="double">
        <color indexed="64"/>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theme="1"/>
      </right>
      <top style="double">
        <color indexed="64"/>
      </top>
      <bottom style="thin">
        <color indexed="64"/>
      </bottom>
      <diagonal/>
    </border>
    <border>
      <left style="thin">
        <color theme="1"/>
      </left>
      <right style="thin">
        <color theme="1"/>
      </right>
      <top style="double">
        <color indexed="64"/>
      </top>
      <bottom style="thin">
        <color indexed="64"/>
      </bottom>
      <diagonal/>
    </border>
    <border>
      <left style="thin">
        <color theme="1"/>
      </left>
      <right style="medium">
        <color theme="1"/>
      </right>
      <top style="double">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right style="thin">
        <color theme="1"/>
      </right>
      <top style="thin">
        <color indexed="64"/>
      </top>
      <bottom style="double">
        <color indexed="64"/>
      </bottom>
      <diagonal/>
    </border>
    <border>
      <left style="thin">
        <color theme="1"/>
      </left>
      <right style="thin">
        <color theme="1"/>
      </right>
      <top style="thin">
        <color indexed="64"/>
      </top>
      <bottom style="double">
        <color indexed="64"/>
      </bottom>
      <diagonal/>
    </border>
    <border>
      <left style="thin">
        <color theme="1"/>
      </left>
      <right style="medium">
        <color theme="1"/>
      </right>
      <top style="thin">
        <color indexed="64"/>
      </top>
      <bottom style="double">
        <color indexed="64"/>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double">
        <color indexed="64"/>
      </bottom>
      <diagonal/>
    </border>
    <border>
      <left style="thin">
        <color theme="1"/>
      </left>
      <right style="medium">
        <color theme="1"/>
      </right>
      <top style="thin">
        <color theme="1"/>
      </top>
      <bottom style="double">
        <color indexed="64"/>
      </bottom>
      <diagonal/>
    </border>
    <border>
      <left style="thin">
        <color theme="1"/>
      </left>
      <right style="thin">
        <color theme="1"/>
      </right>
      <top style="double">
        <color indexed="64"/>
      </top>
      <bottom style="thin">
        <color theme="1"/>
      </bottom>
      <diagonal/>
    </border>
    <border>
      <left style="thin">
        <color theme="1"/>
      </left>
      <right style="medium">
        <color theme="1"/>
      </right>
      <top style="double">
        <color indexed="64"/>
      </top>
      <bottom style="thin">
        <color theme="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hair">
        <color rgb="FF000000"/>
      </bottom>
      <diagonal/>
    </border>
    <border>
      <left style="medium">
        <color rgb="FF000000"/>
      </left>
      <right/>
      <top style="hair">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hair">
        <color rgb="FF000000"/>
      </bottom>
      <diagonal/>
    </border>
    <border>
      <left style="medium">
        <color rgb="FF000000"/>
      </left>
      <right/>
      <top style="hair">
        <color rgb="FF000000"/>
      </top>
      <bottom style="hair">
        <color rgb="FF000000"/>
      </bottom>
      <diagonal/>
    </border>
    <border>
      <left style="medium">
        <color rgb="FF000000"/>
      </left>
      <right/>
      <top style="hair">
        <color rgb="FF000000"/>
      </top>
      <bottom style="thin">
        <color rgb="FF000000"/>
      </bottom>
      <diagonal/>
    </border>
    <border>
      <left style="thin">
        <color rgb="FF000000"/>
      </left>
      <right/>
      <top style="hair">
        <color rgb="FF000000"/>
      </top>
      <bottom style="hair">
        <color rgb="FF000000"/>
      </bottom>
      <diagonal/>
    </border>
    <border>
      <left/>
      <right/>
      <top style="thin">
        <color rgb="FF000000"/>
      </top>
      <bottom style="hair">
        <color rgb="FF000000"/>
      </bottom>
      <diagonal/>
    </border>
    <border>
      <left/>
      <right/>
      <top style="hair">
        <color rgb="FF000000"/>
      </top>
      <bottom style="medium">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hair">
        <color rgb="FF000000"/>
      </left>
      <right style="medium">
        <color rgb="FF000000"/>
      </right>
      <top style="thin">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medium">
        <color rgb="FF000000"/>
      </right>
      <top style="hair">
        <color rgb="FF000000"/>
      </top>
      <bottom style="thin">
        <color rgb="FF000000"/>
      </bottom>
      <diagonal/>
    </border>
    <border>
      <left style="hair">
        <color rgb="FF000000"/>
      </left>
      <right style="medium">
        <color rgb="FF000000"/>
      </right>
      <top style="hair">
        <color rgb="FF000000"/>
      </top>
      <bottom style="medium">
        <color rgb="FF000000"/>
      </bottom>
      <diagonal/>
    </border>
    <border>
      <left style="medium">
        <color rgb="FF000000"/>
      </left>
      <right/>
      <top/>
      <bottom style="thin">
        <color rgb="FF000000"/>
      </bottom>
      <diagonal/>
    </border>
    <border>
      <left style="thin">
        <color rgb="FF000000"/>
      </left>
      <right/>
      <top style="medium">
        <color rgb="FF000000"/>
      </top>
      <bottom/>
      <diagonal/>
    </border>
    <border>
      <left style="medium">
        <color rgb="FF000000"/>
      </left>
      <right style="hair">
        <color rgb="FF000000"/>
      </right>
      <top style="thin">
        <color rgb="FF000000"/>
      </top>
      <bottom style="hair">
        <color rgb="FF000000"/>
      </bottom>
      <diagonal/>
    </border>
    <border>
      <left style="medium">
        <color rgb="FF000000"/>
      </left>
      <right style="hair">
        <color rgb="FF000000"/>
      </right>
      <top style="hair">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medium">
        <color rgb="FF000000"/>
      </bottom>
      <diagonal/>
    </border>
    <border>
      <left style="medium">
        <color rgb="FF000000"/>
      </left>
      <right style="thin">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medium">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medium">
        <color rgb="FF000000"/>
      </bottom>
      <diagonal/>
    </border>
    <border>
      <left style="medium">
        <color rgb="FF000000"/>
      </left>
      <right style="thin">
        <color rgb="FF000000"/>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thin">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style="medium">
        <color rgb="FF000000"/>
      </bottom>
      <diagonal/>
    </border>
    <border>
      <left style="medium">
        <color rgb="FF000000"/>
      </left>
      <right/>
      <top style="hair">
        <color rgb="FF000000"/>
      </top>
      <bottom/>
      <diagonal/>
    </border>
    <border>
      <left style="thin">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medium">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hair">
        <color rgb="FF000000"/>
      </right>
      <top style="hair">
        <color rgb="FF000000"/>
      </top>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thin">
        <color rgb="FF000000"/>
      </left>
      <right style="hair">
        <color rgb="FF000000"/>
      </right>
      <top style="medium">
        <color rgb="FF000000"/>
      </top>
      <bottom style="thin">
        <color rgb="FF000000"/>
      </bottom>
      <diagonal/>
    </border>
  </borders>
  <cellStyleXfs count="6">
    <xf numFmtId="0" fontId="0" fillId="0" borderId="0"/>
    <xf numFmtId="0" fontId="1" fillId="0" borderId="0"/>
    <xf numFmtId="0" fontId="6" fillId="0" borderId="0"/>
    <xf numFmtId="0" fontId="7" fillId="0" borderId="0" applyNumberFormat="0" applyFill="0" applyBorder="0" applyAlignment="0" applyProtection="0"/>
    <xf numFmtId="0" fontId="8" fillId="0" borderId="0"/>
    <xf numFmtId="0" fontId="11" fillId="0" borderId="0" applyNumberFormat="0" applyFill="0" applyBorder="0" applyAlignment="0" applyProtection="0"/>
  </cellStyleXfs>
  <cellXfs count="352">
    <xf numFmtId="0" fontId="0" fillId="0" borderId="0" xfId="0"/>
    <xf numFmtId="0" fontId="1" fillId="2" borderId="0" xfId="1" applyFill="1" applyAlignment="1">
      <alignment horizontal="left"/>
    </xf>
    <xf numFmtId="0" fontId="9" fillId="0" borderId="0" xfId="4" applyFont="1"/>
    <xf numFmtId="0" fontId="9" fillId="0" borderId="0" xfId="4" applyFont="1" applyAlignment="1">
      <alignment horizontal="left"/>
    </xf>
    <xf numFmtId="0" fontId="3" fillId="2" borderId="0" xfId="1" applyFont="1" applyFill="1" applyAlignment="1">
      <alignment horizontal="left"/>
    </xf>
    <xf numFmtId="0" fontId="9" fillId="0" borderId="0" xfId="4" applyFont="1" applyFill="1"/>
    <xf numFmtId="0" fontId="12" fillId="0" borderId="0" xfId="5" applyFont="1" applyFill="1" applyBorder="1"/>
    <xf numFmtId="0" fontId="12" fillId="0" borderId="0" xfId="3" applyFont="1" applyFill="1" applyBorder="1" applyAlignment="1">
      <alignment vertical="top"/>
    </xf>
    <xf numFmtId="0" fontId="9" fillId="0" borderId="0" xfId="4" applyFont="1" applyFill="1" applyBorder="1"/>
    <xf numFmtId="0" fontId="10" fillId="0" borderId="0" xfId="4" applyFont="1" applyFill="1" applyBorder="1"/>
    <xf numFmtId="0" fontId="9" fillId="0" borderId="0" xfId="4" applyFont="1" applyFill="1" applyBorder="1" applyAlignment="1">
      <alignment horizontal="right"/>
    </xf>
    <xf numFmtId="0" fontId="13" fillId="0" borderId="0" xfId="4" applyFont="1" applyFill="1" applyBorder="1" applyAlignment="1">
      <alignment vertical="top"/>
    </xf>
    <xf numFmtId="0" fontId="9" fillId="0" borderId="0" xfId="4" applyFont="1" applyFill="1" applyBorder="1" applyAlignment="1">
      <alignment vertical="top"/>
    </xf>
    <xf numFmtId="0" fontId="13" fillId="0" borderId="0" xfId="4" applyFont="1" applyFill="1" applyBorder="1" applyAlignment="1">
      <alignment vertical="top" wrapText="1"/>
    </xf>
    <xf numFmtId="0" fontId="17" fillId="0" borderId="0" xfId="4" applyFont="1"/>
    <xf numFmtId="0" fontId="18" fillId="0" borderId="0" xfId="4" applyFont="1" applyFill="1" applyBorder="1" applyAlignment="1">
      <alignment vertical="top"/>
    </xf>
    <xf numFmtId="0" fontId="8" fillId="0" borderId="0" xfId="0" applyFont="1"/>
    <xf numFmtId="0" fontId="21" fillId="5" borderId="12" xfId="0" applyFont="1" applyFill="1" applyBorder="1" applyAlignment="1">
      <alignment horizontal="center" vertical="center" wrapText="1"/>
    </xf>
    <xf numFmtId="0" fontId="27" fillId="0" borderId="0" xfId="0" applyFont="1"/>
    <xf numFmtId="49" fontId="28" fillId="0" borderId="0" xfId="0" applyNumberFormat="1" applyFont="1" applyFill="1" applyBorder="1" applyAlignment="1">
      <alignment vertical="center" wrapText="1"/>
    </xf>
    <xf numFmtId="49" fontId="21" fillId="5" borderId="14" xfId="0" applyNumberFormat="1"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2" fillId="0" borderId="16" xfId="0" applyFont="1" applyBorder="1" applyAlignment="1">
      <alignment vertical="center" wrapText="1"/>
    </xf>
    <xf numFmtId="0" fontId="24" fillId="0" borderId="16" xfId="0" applyFont="1" applyBorder="1" applyAlignment="1">
      <alignment vertical="center" wrapText="1"/>
    </xf>
    <xf numFmtId="0" fontId="8" fillId="0" borderId="16" xfId="0" applyFont="1" applyBorder="1"/>
    <xf numFmtId="0" fontId="24" fillId="0" borderId="16" xfId="0" applyFont="1" applyBorder="1" applyAlignment="1">
      <alignment vertical="center"/>
    </xf>
    <xf numFmtId="0" fontId="24" fillId="0" borderId="17" xfId="0" applyFont="1" applyBorder="1" applyAlignment="1">
      <alignment vertical="center" wrapText="1"/>
    </xf>
    <xf numFmtId="0" fontId="23" fillId="0" borderId="18" xfId="0" applyFont="1" applyBorder="1" applyAlignment="1">
      <alignment horizontal="right" vertical="center" wrapText="1"/>
    </xf>
    <xf numFmtId="0" fontId="23" fillId="0" borderId="19" xfId="0" applyFont="1" applyBorder="1" applyAlignment="1">
      <alignment horizontal="right" vertical="center" wrapText="1"/>
    </xf>
    <xf numFmtId="0" fontId="23" fillId="0" borderId="20" xfId="0" applyFont="1" applyBorder="1" applyAlignment="1">
      <alignment horizontal="right" vertical="center" wrapText="1"/>
    </xf>
    <xf numFmtId="0" fontId="23" fillId="0" borderId="21" xfId="0" applyFont="1" applyBorder="1" applyAlignment="1">
      <alignment horizontal="right" vertical="center" wrapText="1"/>
    </xf>
    <xf numFmtId="0" fontId="24" fillId="0" borderId="20" xfId="0" applyFont="1" applyBorder="1" applyAlignment="1">
      <alignment horizontal="right" vertical="center" wrapText="1"/>
    </xf>
    <xf numFmtId="0" fontId="24" fillId="0" borderId="21" xfId="0" applyFont="1" applyBorder="1" applyAlignment="1">
      <alignment horizontal="right" vertical="center" wrapText="1"/>
    </xf>
    <xf numFmtId="0" fontId="22" fillId="0" borderId="20" xfId="0" applyFont="1" applyBorder="1" applyAlignment="1">
      <alignment horizontal="right" vertical="center" wrapText="1"/>
    </xf>
    <xf numFmtId="0" fontId="22" fillId="0" borderId="21" xfId="0" applyFont="1" applyBorder="1" applyAlignment="1">
      <alignment horizontal="right" vertical="center" wrapText="1"/>
    </xf>
    <xf numFmtId="3" fontId="24" fillId="0" borderId="20" xfId="0" applyNumberFormat="1" applyFont="1" applyBorder="1" applyAlignment="1">
      <alignment horizontal="right" vertical="center" wrapText="1"/>
    </xf>
    <xf numFmtId="3" fontId="24" fillId="0" borderId="21" xfId="0" applyNumberFormat="1" applyFont="1" applyBorder="1" applyAlignment="1">
      <alignment horizontal="right" vertical="center" wrapText="1"/>
    </xf>
    <xf numFmtId="173" fontId="22" fillId="0" borderId="20" xfId="0" applyNumberFormat="1" applyFont="1" applyBorder="1" applyAlignment="1">
      <alignment horizontal="right" vertical="center" wrapText="1"/>
    </xf>
    <xf numFmtId="173" fontId="22" fillId="0" borderId="21" xfId="0" applyNumberFormat="1" applyFont="1" applyBorder="1" applyAlignment="1">
      <alignment horizontal="right" vertical="center" wrapText="1"/>
    </xf>
    <xf numFmtId="173" fontId="24" fillId="0" borderId="20" xfId="0" applyNumberFormat="1" applyFont="1" applyBorder="1" applyAlignment="1">
      <alignment horizontal="right" vertical="center" wrapText="1"/>
    </xf>
    <xf numFmtId="173" fontId="24" fillId="0" borderId="21" xfId="0" applyNumberFormat="1" applyFont="1" applyBorder="1" applyAlignment="1">
      <alignment horizontal="right" vertical="center" wrapText="1"/>
    </xf>
    <xf numFmtId="172" fontId="22" fillId="0" borderId="20" xfId="0" applyNumberFormat="1" applyFont="1" applyBorder="1" applyAlignment="1">
      <alignment horizontal="right" vertical="center" wrapText="1"/>
    </xf>
    <xf numFmtId="172" fontId="22" fillId="0" borderId="21" xfId="0" applyNumberFormat="1" applyFont="1" applyBorder="1" applyAlignment="1">
      <alignment horizontal="right" vertical="center" wrapText="1"/>
    </xf>
    <xf numFmtId="0" fontId="8" fillId="0" borderId="20" xfId="0" applyFont="1" applyBorder="1"/>
    <xf numFmtId="0" fontId="8" fillId="0" borderId="21" xfId="0" applyFont="1" applyBorder="1"/>
    <xf numFmtId="173" fontId="22" fillId="0" borderId="22" xfId="0" applyNumberFormat="1" applyFont="1" applyBorder="1" applyAlignment="1">
      <alignment horizontal="right" vertical="center" wrapText="1"/>
    </xf>
    <xf numFmtId="173" fontId="22" fillId="0" borderId="23" xfId="0" applyNumberFormat="1" applyFont="1" applyBorder="1" applyAlignment="1">
      <alignment horizontal="right" vertical="center" wrapText="1"/>
    </xf>
    <xf numFmtId="0" fontId="26" fillId="0" borderId="24" xfId="0" applyFont="1" applyBorder="1"/>
    <xf numFmtId="0" fontId="26" fillId="0" borderId="25" xfId="0" applyFont="1" applyBorder="1"/>
    <xf numFmtId="0" fontId="26" fillId="0" borderId="26" xfId="0" applyFont="1" applyBorder="1"/>
    <xf numFmtId="173" fontId="24" fillId="0" borderId="27" xfId="0" applyNumberFormat="1" applyFont="1" applyBorder="1" applyAlignment="1">
      <alignment horizontal="right" vertical="center" wrapText="1"/>
    </xf>
    <xf numFmtId="173" fontId="24" fillId="0" borderId="28" xfId="0" applyNumberFormat="1" applyFont="1" applyBorder="1" applyAlignment="1">
      <alignment horizontal="right" vertical="center" wrapText="1"/>
    </xf>
    <xf numFmtId="173" fontId="24" fillId="0" borderId="29" xfId="0" applyNumberFormat="1" applyFont="1" applyBorder="1" applyAlignment="1">
      <alignment horizontal="right" vertical="center" wrapText="1"/>
    </xf>
    <xf numFmtId="175" fontId="24" fillId="0" borderId="30" xfId="0" applyNumberFormat="1" applyFont="1" applyBorder="1" applyAlignment="1">
      <alignment horizontal="right" vertical="center" wrapText="1"/>
    </xf>
    <xf numFmtId="175" fontId="24" fillId="0" borderId="31" xfId="0" applyNumberFormat="1" applyFont="1" applyBorder="1" applyAlignment="1">
      <alignment horizontal="right" vertical="center" wrapText="1"/>
    </xf>
    <xf numFmtId="175" fontId="22" fillId="0" borderId="31" xfId="0" applyNumberFormat="1" applyFont="1" applyBorder="1" applyAlignment="1">
      <alignment horizontal="right" vertical="center" wrapText="1"/>
    </xf>
    <xf numFmtId="175" fontId="22" fillId="0" borderId="31" xfId="0" applyNumberFormat="1" applyFont="1" applyBorder="1" applyAlignment="1">
      <alignment vertical="center" wrapText="1"/>
    </xf>
    <xf numFmtId="8" fontId="22" fillId="0" borderId="31" xfId="0" applyNumberFormat="1" applyFont="1" applyBorder="1" applyAlignment="1">
      <alignment vertical="center" wrapText="1"/>
    </xf>
    <xf numFmtId="0" fontId="8" fillId="0" borderId="32" xfId="0" applyFont="1" applyBorder="1"/>
    <xf numFmtId="0" fontId="22" fillId="0" borderId="30" xfId="0" applyFont="1" applyBorder="1" applyAlignment="1">
      <alignment horizontal="right" vertical="center" wrapText="1"/>
    </xf>
    <xf numFmtId="0" fontId="22" fillId="0" borderId="31" xfId="0" applyFont="1" applyBorder="1" applyAlignment="1">
      <alignment horizontal="right" vertical="center" wrapText="1"/>
    </xf>
    <xf numFmtId="3" fontId="22" fillId="0" borderId="31" xfId="0" applyNumberFormat="1" applyFont="1" applyBorder="1" applyAlignment="1">
      <alignment horizontal="right" vertical="center" wrapText="1"/>
    </xf>
    <xf numFmtId="0" fontId="22" fillId="0" borderId="32" xfId="0" applyFont="1" applyBorder="1" applyAlignment="1">
      <alignment horizontal="right"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horizontal="right" vertical="center" wrapText="1"/>
    </xf>
    <xf numFmtId="0" fontId="22" fillId="0" borderId="34" xfId="0" applyFont="1" applyBorder="1" applyAlignment="1">
      <alignment horizontal="righ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4" fillId="0" borderId="27" xfId="0" applyFont="1" applyBorder="1" applyAlignment="1">
      <alignment horizontal="right" vertical="center" wrapText="1"/>
    </xf>
    <xf numFmtId="0" fontId="24" fillId="0" borderId="28" xfId="0" applyFont="1" applyBorder="1" applyAlignment="1">
      <alignment horizontal="righ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30" xfId="0" applyFont="1" applyBorder="1" applyAlignment="1">
      <alignment horizontal="right" vertical="center" wrapText="1"/>
    </xf>
    <xf numFmtId="0" fontId="24" fillId="0" borderId="31" xfId="0" applyFont="1" applyBorder="1" applyAlignment="1">
      <alignment horizontal="right" vertical="center" wrapText="1"/>
    </xf>
    <xf numFmtId="0" fontId="24" fillId="0" borderId="31" xfId="0" applyFont="1" applyBorder="1" applyAlignment="1">
      <alignment vertical="center" wrapText="1"/>
    </xf>
    <xf numFmtId="0" fontId="22" fillId="0" borderId="30" xfId="0" applyFont="1" applyBorder="1" applyAlignment="1">
      <alignment horizontal="right" vertical="center"/>
    </xf>
    <xf numFmtId="0" fontId="22" fillId="0" borderId="31" xfId="0" applyFont="1" applyBorder="1" applyAlignment="1">
      <alignment horizontal="right" vertical="center"/>
    </xf>
    <xf numFmtId="0" fontId="8" fillId="0" borderId="33" xfId="0" applyFont="1" applyBorder="1" applyAlignment="1">
      <alignment horizontal="right" vertical="center"/>
    </xf>
    <xf numFmtId="0" fontId="8" fillId="0" borderId="34" xfId="0" applyFont="1" applyBorder="1" applyAlignment="1">
      <alignment horizontal="right" vertical="center"/>
    </xf>
    <xf numFmtId="0" fontId="24" fillId="0" borderId="27" xfId="0" applyFont="1" applyBorder="1" applyAlignment="1">
      <alignment horizontal="right" vertical="center"/>
    </xf>
    <xf numFmtId="0" fontId="24" fillId="0" borderId="28" xfId="0" applyFont="1" applyBorder="1" applyAlignment="1">
      <alignment horizontal="right" vertical="center"/>
    </xf>
    <xf numFmtId="0" fontId="24" fillId="0" borderId="30" xfId="0" applyFont="1" applyBorder="1" applyAlignment="1">
      <alignment horizontal="right" vertical="center"/>
    </xf>
    <xf numFmtId="0" fontId="24" fillId="0" borderId="31" xfId="0" applyFont="1" applyBorder="1" applyAlignment="1">
      <alignment horizontal="right" vertical="center"/>
    </xf>
    <xf numFmtId="0" fontId="23" fillId="0" borderId="36" xfId="0" applyFont="1" applyBorder="1" applyAlignment="1">
      <alignment horizontal="right" vertical="center" wrapText="1"/>
    </xf>
    <xf numFmtId="0" fontId="23" fillId="0" borderId="37" xfId="0" applyFont="1" applyBorder="1" applyAlignment="1">
      <alignment horizontal="right" vertical="center" wrapText="1"/>
    </xf>
    <xf numFmtId="0" fontId="23" fillId="0" borderId="38" xfId="0" applyFont="1" applyBorder="1" applyAlignment="1">
      <alignment horizontal="right" vertical="center" wrapText="1"/>
    </xf>
    <xf numFmtId="0" fontId="23" fillId="0" borderId="39"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1" xfId="0" applyFont="1" applyBorder="1" applyAlignment="1">
      <alignment horizontal="right" vertical="center" wrapText="1"/>
    </xf>
    <xf numFmtId="0" fontId="22" fillId="0" borderId="21" xfId="0" applyFont="1" applyBorder="1" applyAlignment="1">
      <alignment vertical="center" wrapText="1"/>
    </xf>
    <xf numFmtId="8" fontId="22" fillId="0" borderId="21" xfId="0" applyNumberFormat="1" applyFont="1" applyBorder="1" applyAlignment="1">
      <alignment vertical="center" wrapText="1"/>
    </xf>
    <xf numFmtId="0" fontId="8" fillId="0" borderId="37" xfId="0" applyFont="1" applyBorder="1"/>
    <xf numFmtId="172" fontId="22" fillId="0" borderId="21" xfId="0" applyNumberFormat="1" applyFont="1" applyBorder="1" applyAlignment="1">
      <alignment vertical="center" wrapText="1"/>
    </xf>
    <xf numFmtId="172" fontId="22" fillId="0" borderId="38" xfId="0" applyNumberFormat="1" applyFont="1" applyBorder="1" applyAlignment="1">
      <alignment horizontal="right" vertical="center" wrapText="1"/>
    </xf>
    <xf numFmtId="172" fontId="22" fillId="0" borderId="38" xfId="0" applyNumberFormat="1" applyFont="1" applyBorder="1" applyAlignment="1">
      <alignment vertical="center" wrapText="1"/>
    </xf>
    <xf numFmtId="172" fontId="22" fillId="0" borderId="39" xfId="0" applyNumberFormat="1" applyFont="1" applyBorder="1" applyAlignment="1">
      <alignment vertical="center" wrapText="1"/>
    </xf>
    <xf numFmtId="172" fontId="24" fillId="0" borderId="40" xfId="0" applyNumberFormat="1" applyFont="1" applyBorder="1" applyAlignment="1">
      <alignment vertical="center" wrapText="1"/>
    </xf>
    <xf numFmtId="172" fontId="24" fillId="0" borderId="41" xfId="0" applyNumberFormat="1" applyFont="1" applyBorder="1" applyAlignment="1">
      <alignment vertical="center" wrapText="1"/>
    </xf>
    <xf numFmtId="6" fontId="8" fillId="0" borderId="21" xfId="0" applyNumberFormat="1" applyFont="1" applyBorder="1" applyAlignment="1">
      <alignment vertical="center"/>
    </xf>
    <xf numFmtId="8" fontId="8" fillId="0" borderId="21" xfId="0" applyNumberFormat="1" applyFont="1" applyBorder="1" applyAlignment="1">
      <alignment vertical="center"/>
    </xf>
    <xf numFmtId="8" fontId="8" fillId="0" borderId="37" xfId="0" applyNumberFormat="1" applyFont="1" applyBorder="1" applyAlignment="1">
      <alignment vertical="center"/>
    </xf>
    <xf numFmtId="174" fontId="8" fillId="0" borderId="21" xfId="0" applyNumberFormat="1" applyFont="1" applyBorder="1" applyAlignment="1">
      <alignment vertical="center"/>
    </xf>
    <xf numFmtId="173" fontId="22" fillId="0" borderId="38" xfId="0" applyNumberFormat="1" applyFont="1" applyBorder="1" applyAlignment="1">
      <alignment horizontal="right" vertical="center" wrapText="1"/>
    </xf>
    <xf numFmtId="6" fontId="8" fillId="0" borderId="38" xfId="0" applyNumberFormat="1" applyFont="1" applyBorder="1" applyAlignment="1">
      <alignment vertical="center"/>
    </xf>
    <xf numFmtId="8" fontId="8" fillId="0" borderId="38" xfId="0" applyNumberFormat="1" applyFont="1" applyBorder="1" applyAlignment="1">
      <alignment vertical="center"/>
    </xf>
    <xf numFmtId="8" fontId="8" fillId="0" borderId="39" xfId="0" applyNumberFormat="1" applyFont="1" applyBorder="1" applyAlignment="1">
      <alignment vertical="center"/>
    </xf>
    <xf numFmtId="173" fontId="24" fillId="0" borderId="40" xfId="0" applyNumberFormat="1" applyFont="1" applyBorder="1" applyAlignment="1">
      <alignment vertical="center" wrapText="1"/>
    </xf>
    <xf numFmtId="173" fontId="24" fillId="0" borderId="41" xfId="0" applyNumberFormat="1" applyFont="1" applyBorder="1" applyAlignment="1">
      <alignment vertical="center" wrapText="1"/>
    </xf>
    <xf numFmtId="173" fontId="22" fillId="0" borderId="21" xfId="0" applyNumberFormat="1" applyFont="1" applyBorder="1" applyAlignment="1">
      <alignment vertical="center" wrapText="1"/>
    </xf>
    <xf numFmtId="172" fontId="22" fillId="0" borderId="37" xfId="0" applyNumberFormat="1" applyFont="1" applyBorder="1" applyAlignment="1">
      <alignment vertical="center" wrapText="1"/>
    </xf>
    <xf numFmtId="172" fontId="8" fillId="0" borderId="21" xfId="0" applyNumberFormat="1" applyFont="1" applyBorder="1"/>
    <xf numFmtId="172" fontId="8" fillId="0" borderId="21" xfId="0" applyNumberFormat="1" applyFont="1" applyBorder="1" applyAlignment="1">
      <alignment vertical="center"/>
    </xf>
    <xf numFmtId="172" fontId="8" fillId="0" borderId="37" xfId="0" applyNumberFormat="1" applyFont="1" applyBorder="1" applyAlignment="1">
      <alignment vertical="center"/>
    </xf>
    <xf numFmtId="173" fontId="22" fillId="0" borderId="37" xfId="0" applyNumberFormat="1" applyFont="1" applyBorder="1" applyAlignment="1">
      <alignment vertical="center" wrapText="1"/>
    </xf>
    <xf numFmtId="173" fontId="8" fillId="0" borderId="38" xfId="0" applyNumberFormat="1" applyFont="1" applyBorder="1" applyAlignment="1">
      <alignment horizontal="right" vertical="center"/>
    </xf>
    <xf numFmtId="173" fontId="8" fillId="0" borderId="39" xfId="0" applyNumberFormat="1" applyFont="1" applyBorder="1" applyAlignment="1">
      <alignment horizontal="right" vertical="center"/>
    </xf>
    <xf numFmtId="173" fontId="22" fillId="0" borderId="38" xfId="0" applyNumberFormat="1" applyFont="1" applyBorder="1" applyAlignment="1">
      <alignment vertical="center" wrapText="1"/>
    </xf>
    <xf numFmtId="173" fontId="22" fillId="0" borderId="39" xfId="0" applyNumberFormat="1" applyFont="1" applyBorder="1" applyAlignment="1">
      <alignment vertical="center" wrapText="1"/>
    </xf>
    <xf numFmtId="0" fontId="3" fillId="0" borderId="5" xfId="1" applyFont="1" applyFill="1" applyBorder="1" applyAlignment="1">
      <alignment horizontal="left"/>
    </xf>
    <xf numFmtId="0" fontId="3" fillId="0" borderId="6" xfId="1" applyFont="1" applyFill="1" applyBorder="1" applyAlignment="1">
      <alignment horizontal="left"/>
    </xf>
    <xf numFmtId="0" fontId="2" fillId="3" borderId="3" xfId="1" applyFont="1" applyFill="1" applyBorder="1" applyAlignment="1">
      <alignment horizontal="center"/>
    </xf>
    <xf numFmtId="0" fontId="2" fillId="3" borderId="5" xfId="1" applyFont="1" applyFill="1" applyBorder="1" applyAlignment="1">
      <alignment horizontal="left"/>
    </xf>
    <xf numFmtId="0" fontId="3" fillId="0" borderId="9" xfId="1" applyFont="1" applyFill="1" applyBorder="1" applyAlignment="1">
      <alignment horizontal="left"/>
    </xf>
    <xf numFmtId="0" fontId="2" fillId="3" borderId="45" xfId="1" applyFont="1" applyFill="1" applyBorder="1" applyAlignment="1">
      <alignment horizontal="center"/>
    </xf>
    <xf numFmtId="0" fontId="2" fillId="3" borderId="59" xfId="1" applyFont="1" applyFill="1" applyBorder="1" applyAlignment="1">
      <alignment horizontal="center"/>
    </xf>
    <xf numFmtId="0" fontId="2" fillId="3" borderId="60" xfId="1" applyFont="1" applyFill="1" applyBorder="1" applyAlignment="1">
      <alignment horizontal="center"/>
    </xf>
    <xf numFmtId="0" fontId="2" fillId="3" borderId="46" xfId="1" applyFont="1" applyFill="1" applyBorder="1" applyAlignment="1">
      <alignment horizontal="center"/>
    </xf>
    <xf numFmtId="0" fontId="3" fillId="4" borderId="61" xfId="1" applyFont="1" applyFill="1" applyBorder="1" applyAlignment="1">
      <alignment horizontal="left"/>
    </xf>
    <xf numFmtId="0" fontId="3" fillId="4" borderId="62" xfId="1" applyFont="1" applyFill="1" applyBorder="1" applyAlignment="1">
      <alignment horizontal="left"/>
    </xf>
    <xf numFmtId="0" fontId="3" fillId="4" borderId="63" xfId="1" applyFont="1" applyFill="1" applyBorder="1" applyAlignment="1">
      <alignment horizontal="left"/>
    </xf>
    <xf numFmtId="0" fontId="3" fillId="4" borderId="64" xfId="1" applyFont="1" applyFill="1" applyBorder="1" applyAlignment="1">
      <alignment horizontal="left"/>
    </xf>
    <xf numFmtId="0" fontId="3" fillId="4" borderId="49" xfId="1" applyFont="1" applyFill="1" applyBorder="1" applyAlignment="1">
      <alignment horizontal="left"/>
    </xf>
    <xf numFmtId="0" fontId="3" fillId="4" borderId="48" xfId="1" applyFont="1" applyFill="1" applyBorder="1" applyAlignment="1">
      <alignment horizontal="left"/>
    </xf>
    <xf numFmtId="164" fontId="3" fillId="4" borderId="67" xfId="1" applyNumberFormat="1" applyFont="1" applyFill="1" applyBorder="1" applyAlignment="1">
      <alignment horizontal="center"/>
    </xf>
    <xf numFmtId="164" fontId="3" fillId="4" borderId="68" xfId="1" applyNumberFormat="1" applyFont="1" applyFill="1" applyBorder="1" applyAlignment="1">
      <alignment horizontal="center"/>
    </xf>
    <xf numFmtId="165" fontId="3" fillId="4" borderId="69" xfId="1" applyNumberFormat="1" applyFont="1" applyFill="1" applyBorder="1" applyAlignment="1">
      <alignment horizontal="center"/>
    </xf>
    <xf numFmtId="164" fontId="3" fillId="4" borderId="70" xfId="1" applyNumberFormat="1" applyFont="1" applyFill="1" applyBorder="1" applyAlignment="1">
      <alignment horizontal="center"/>
    </xf>
    <xf numFmtId="164" fontId="3" fillId="4" borderId="71" xfId="1" applyNumberFormat="1" applyFont="1" applyFill="1" applyBorder="1" applyAlignment="1">
      <alignment horizontal="center"/>
    </xf>
    <xf numFmtId="165" fontId="3" fillId="4" borderId="72" xfId="1" applyNumberFormat="1" applyFont="1" applyFill="1" applyBorder="1" applyAlignment="1">
      <alignment horizontal="center"/>
    </xf>
    <xf numFmtId="164" fontId="3" fillId="4" borderId="73" xfId="1" applyNumberFormat="1" applyFont="1" applyFill="1" applyBorder="1" applyAlignment="1">
      <alignment horizontal="center"/>
    </xf>
    <xf numFmtId="164" fontId="3" fillId="4" borderId="74" xfId="1" applyNumberFormat="1" applyFont="1" applyFill="1" applyBorder="1" applyAlignment="1">
      <alignment horizontal="center"/>
    </xf>
    <xf numFmtId="165" fontId="3" fillId="4" borderId="75" xfId="1" applyNumberFormat="1" applyFont="1" applyFill="1" applyBorder="1" applyAlignment="1">
      <alignment horizontal="center"/>
    </xf>
    <xf numFmtId="164" fontId="4" fillId="4" borderId="76" xfId="1" applyNumberFormat="1" applyFont="1" applyFill="1" applyBorder="1" applyAlignment="1">
      <alignment horizontal="center"/>
    </xf>
    <xf numFmtId="164" fontId="4" fillId="4" borderId="77" xfId="1" applyNumberFormat="1" applyFont="1" applyFill="1" applyBorder="1" applyAlignment="1">
      <alignment horizontal="center"/>
    </xf>
    <xf numFmtId="165" fontId="4" fillId="4" borderId="78" xfId="1" applyNumberFormat="1" applyFont="1" applyFill="1" applyBorder="1" applyAlignment="1">
      <alignment horizontal="center"/>
    </xf>
    <xf numFmtId="165" fontId="3" fillId="4" borderId="79" xfId="1" applyNumberFormat="1" applyFont="1" applyFill="1" applyBorder="1" applyAlignment="1">
      <alignment horizontal="center"/>
    </xf>
    <xf numFmtId="165" fontId="3" fillId="4" borderId="80" xfId="1" applyNumberFormat="1" applyFont="1" applyFill="1" applyBorder="1" applyAlignment="1">
      <alignment horizontal="center"/>
    </xf>
    <xf numFmtId="165" fontId="3" fillId="4" borderId="81" xfId="1" applyNumberFormat="1" applyFont="1" applyFill="1" applyBorder="1" applyAlignment="1">
      <alignment horizontal="center"/>
    </xf>
    <xf numFmtId="165" fontId="4" fillId="4" borderId="82" xfId="1" applyNumberFormat="1" applyFont="1" applyFill="1" applyBorder="1" applyAlignment="1">
      <alignment horizontal="center"/>
    </xf>
    <xf numFmtId="165" fontId="3" fillId="4" borderId="68" xfId="1" applyNumberFormat="1" applyFont="1" applyFill="1" applyBorder="1" applyAlignment="1">
      <alignment horizontal="center"/>
    </xf>
    <xf numFmtId="165" fontId="3" fillId="4" borderId="71" xfId="1" applyNumberFormat="1" applyFont="1" applyFill="1" applyBorder="1" applyAlignment="1">
      <alignment horizontal="center"/>
    </xf>
    <xf numFmtId="165" fontId="4" fillId="4" borderId="77" xfId="1" applyNumberFormat="1" applyFont="1" applyFill="1" applyBorder="1" applyAlignment="1">
      <alignment horizontal="center"/>
    </xf>
    <xf numFmtId="164" fontId="3" fillId="4" borderId="87" xfId="1" applyNumberFormat="1" applyFont="1" applyFill="1" applyBorder="1" applyAlignment="1">
      <alignment horizontal="center"/>
    </xf>
    <xf numFmtId="164" fontId="3" fillId="4" borderId="88" xfId="1" applyNumberFormat="1" applyFont="1" applyFill="1" applyBorder="1" applyAlignment="1">
      <alignment horizontal="center"/>
    </xf>
    <xf numFmtId="164" fontId="4" fillId="4" borderId="89" xfId="1" applyNumberFormat="1" applyFont="1" applyFill="1" applyBorder="1" applyAlignment="1">
      <alignment horizontal="center"/>
    </xf>
    <xf numFmtId="0" fontId="3" fillId="4" borderId="90" xfId="1" applyFont="1" applyFill="1" applyBorder="1" applyAlignment="1">
      <alignment horizontal="left"/>
    </xf>
    <xf numFmtId="0" fontId="3" fillId="4" borderId="91" xfId="1" applyFont="1" applyFill="1" applyBorder="1" applyAlignment="1">
      <alignment horizontal="left"/>
    </xf>
    <xf numFmtId="0" fontId="4" fillId="4" borderId="92" xfId="1" applyFont="1" applyFill="1" applyBorder="1" applyAlignment="1">
      <alignment horizontal="left"/>
    </xf>
    <xf numFmtId="165" fontId="3" fillId="4" borderId="93" xfId="1" applyNumberFormat="1" applyFont="1" applyFill="1" applyBorder="1" applyAlignment="1">
      <alignment horizontal="center"/>
    </xf>
    <xf numFmtId="165" fontId="3" fillId="4" borderId="94" xfId="1" applyNumberFormat="1" applyFont="1" applyFill="1" applyBorder="1" applyAlignment="1">
      <alignment horizontal="center"/>
    </xf>
    <xf numFmtId="165" fontId="4" fillId="4" borderId="95" xfId="1" applyNumberFormat="1" applyFont="1" applyFill="1" applyBorder="1" applyAlignment="1">
      <alignment horizontal="center"/>
    </xf>
    <xf numFmtId="0" fontId="3" fillId="4" borderId="96" xfId="1" applyFont="1" applyFill="1" applyBorder="1" applyAlignment="1">
      <alignment horizontal="left"/>
    </xf>
    <xf numFmtId="164" fontId="3" fillId="4" borderId="97" xfId="1" applyNumberFormat="1" applyFont="1" applyFill="1" applyBorder="1" applyAlignment="1">
      <alignment horizontal="center"/>
    </xf>
    <xf numFmtId="164" fontId="3" fillId="4" borderId="98" xfId="1" applyNumberFormat="1" applyFont="1" applyFill="1" applyBorder="1" applyAlignment="1">
      <alignment horizontal="center"/>
    </xf>
    <xf numFmtId="165" fontId="3" fillId="4" borderId="99" xfId="1" applyNumberFormat="1" applyFont="1" applyFill="1" applyBorder="1" applyAlignment="1">
      <alignment horizontal="center"/>
    </xf>
    <xf numFmtId="165" fontId="3" fillId="4" borderId="100" xfId="1" applyNumberFormat="1" applyFont="1" applyFill="1" applyBorder="1" applyAlignment="1">
      <alignment horizontal="center"/>
    </xf>
    <xf numFmtId="0" fontId="3" fillId="4" borderId="101" xfId="1" applyFont="1" applyFill="1" applyBorder="1" applyAlignment="1">
      <alignment horizontal="left"/>
    </xf>
    <xf numFmtId="164" fontId="3" fillId="4" borderId="102" xfId="1" applyNumberFormat="1" applyFont="1" applyFill="1" applyBorder="1" applyAlignment="1">
      <alignment horizontal="center"/>
    </xf>
    <xf numFmtId="165" fontId="3" fillId="4" borderId="103" xfId="1" applyNumberFormat="1" applyFont="1" applyFill="1" applyBorder="1" applyAlignment="1">
      <alignment horizontal="center"/>
    </xf>
    <xf numFmtId="0" fontId="3" fillId="4" borderId="53" xfId="1" applyFont="1" applyFill="1" applyBorder="1" applyAlignment="1">
      <alignment horizontal="left"/>
    </xf>
    <xf numFmtId="0" fontId="4" fillId="4" borderId="54" xfId="1" applyFont="1" applyFill="1" applyBorder="1" applyAlignment="1">
      <alignment horizontal="left"/>
    </xf>
    <xf numFmtId="166" fontId="3" fillId="4" borderId="67" xfId="1" applyNumberFormat="1" applyFont="1" applyFill="1" applyBorder="1" applyAlignment="1">
      <alignment horizontal="center"/>
    </xf>
    <xf numFmtId="166" fontId="3" fillId="4" borderId="70" xfId="1" applyNumberFormat="1" applyFont="1" applyFill="1" applyBorder="1" applyAlignment="1">
      <alignment horizontal="center"/>
    </xf>
    <xf numFmtId="166" fontId="4" fillId="4" borderId="76" xfId="1" applyNumberFormat="1" applyFont="1" applyFill="1" applyBorder="1" applyAlignment="1">
      <alignment horizontal="center"/>
    </xf>
    <xf numFmtId="0" fontId="3" fillId="4" borderId="105" xfId="1" applyFont="1" applyFill="1" applyBorder="1" applyAlignment="1">
      <alignment horizontal="left"/>
    </xf>
    <xf numFmtId="166" fontId="3" fillId="4" borderId="106" xfId="1" applyNumberFormat="1" applyFont="1" applyFill="1" applyBorder="1" applyAlignment="1">
      <alignment horizontal="center"/>
    </xf>
    <xf numFmtId="165" fontId="3" fillId="4" borderId="107" xfId="1" applyNumberFormat="1" applyFont="1" applyFill="1" applyBorder="1" applyAlignment="1">
      <alignment horizontal="center"/>
    </xf>
    <xf numFmtId="165" fontId="3" fillId="4" borderId="108" xfId="1" applyNumberFormat="1" applyFont="1" applyFill="1" applyBorder="1" applyAlignment="1">
      <alignment horizontal="center"/>
    </xf>
    <xf numFmtId="0" fontId="2" fillId="3" borderId="51" xfId="1" applyFont="1" applyFill="1" applyBorder="1" applyAlignment="1">
      <alignment horizontal="center" vertical="center" wrapText="1"/>
    </xf>
    <xf numFmtId="0" fontId="2" fillId="3" borderId="52" xfId="1" applyFont="1" applyFill="1" applyBorder="1" applyAlignment="1">
      <alignment horizontal="center" vertical="center" wrapText="1"/>
    </xf>
    <xf numFmtId="165" fontId="3" fillId="4" borderId="98" xfId="1" applyNumberFormat="1" applyFont="1" applyFill="1" applyBorder="1" applyAlignment="1">
      <alignment horizontal="center"/>
    </xf>
    <xf numFmtId="0" fontId="2" fillId="3" borderId="84" xfId="1" applyFont="1" applyFill="1" applyBorder="1" applyAlignment="1">
      <alignment horizontal="center" vertical="center" wrapText="1"/>
    </xf>
    <xf numFmtId="165" fontId="3" fillId="4" borderId="109" xfId="1" applyNumberFormat="1" applyFont="1" applyFill="1" applyBorder="1" applyAlignment="1">
      <alignment horizontal="center"/>
    </xf>
    <xf numFmtId="165" fontId="3" fillId="4" borderId="70" xfId="1" applyNumberFormat="1" applyFont="1" applyFill="1" applyBorder="1" applyAlignment="1">
      <alignment horizontal="center"/>
    </xf>
    <xf numFmtId="165" fontId="4" fillId="4" borderId="76" xfId="1" applyNumberFormat="1" applyFont="1" applyFill="1" applyBorder="1" applyAlignment="1">
      <alignment horizontal="center"/>
    </xf>
    <xf numFmtId="165" fontId="3" fillId="4" borderId="106" xfId="1" applyNumberFormat="1" applyFont="1" applyFill="1" applyBorder="1" applyAlignment="1">
      <alignment horizontal="center"/>
    </xf>
    <xf numFmtId="165" fontId="3" fillId="4" borderId="110" xfId="1" applyNumberFormat="1" applyFont="1" applyFill="1" applyBorder="1" applyAlignment="1">
      <alignment horizontal="center"/>
    </xf>
    <xf numFmtId="165" fontId="3" fillId="4" borderId="67" xfId="1" applyNumberFormat="1" applyFont="1" applyFill="1" applyBorder="1" applyAlignment="1">
      <alignment horizontal="center"/>
    </xf>
    <xf numFmtId="167" fontId="3" fillId="0" borderId="0" xfId="1" applyNumberFormat="1" applyFont="1" applyFill="1" applyBorder="1" applyAlignment="1">
      <alignment horizontal="center"/>
    </xf>
    <xf numFmtId="167" fontId="3" fillId="0" borderId="11" xfId="1" applyNumberFormat="1" applyFont="1" applyFill="1" applyBorder="1" applyAlignment="1">
      <alignment horizontal="center"/>
    </xf>
    <xf numFmtId="168" fontId="3" fillId="0" borderId="0" xfId="1" applyNumberFormat="1" applyFont="1" applyFill="1" applyBorder="1" applyAlignment="1">
      <alignment horizontal="center"/>
    </xf>
    <xf numFmtId="168" fontId="3" fillId="0" borderId="11" xfId="1" applyNumberFormat="1" applyFont="1" applyFill="1" applyBorder="1" applyAlignment="1">
      <alignment horizontal="center"/>
    </xf>
    <xf numFmtId="0" fontId="2" fillId="0" borderId="6" xfId="1" applyFont="1" applyFill="1" applyBorder="1" applyAlignment="1">
      <alignment horizontal="left"/>
    </xf>
    <xf numFmtId="0" fontId="3" fillId="0" borderId="113" xfId="1" applyFont="1" applyFill="1" applyBorder="1" applyAlignment="1">
      <alignment horizontal="left"/>
    </xf>
    <xf numFmtId="0" fontId="3" fillId="0" borderId="10" xfId="1" applyFont="1" applyFill="1" applyBorder="1" applyAlignment="1">
      <alignment horizontal="left"/>
    </xf>
    <xf numFmtId="167" fontId="3" fillId="0" borderId="118" xfId="1" applyNumberFormat="1" applyFont="1" applyFill="1" applyBorder="1" applyAlignment="1">
      <alignment horizontal="center"/>
    </xf>
    <xf numFmtId="167" fontId="3" fillId="0" borderId="119" xfId="1" applyNumberFormat="1" applyFont="1" applyFill="1" applyBorder="1" applyAlignment="1">
      <alignment horizontal="center"/>
    </xf>
    <xf numFmtId="168" fontId="3" fillId="0" borderId="118" xfId="1" applyNumberFormat="1" applyFont="1" applyFill="1" applyBorder="1" applyAlignment="1">
      <alignment horizontal="center"/>
    </xf>
    <xf numFmtId="168" fontId="3" fillId="0" borderId="119" xfId="1" applyNumberFormat="1" applyFont="1" applyFill="1" applyBorder="1" applyAlignment="1">
      <alignment horizontal="center"/>
    </xf>
    <xf numFmtId="0" fontId="2" fillId="3" borderId="111" xfId="1" applyFont="1" applyFill="1" applyBorder="1" applyAlignment="1">
      <alignment horizontal="center"/>
    </xf>
    <xf numFmtId="0" fontId="2" fillId="3" borderId="116" xfId="1" applyFont="1" applyFill="1" applyBorder="1" applyAlignment="1">
      <alignment horizontal="center"/>
    </xf>
    <xf numFmtId="0" fontId="2" fillId="3" borderId="117" xfId="1" applyFont="1" applyFill="1" applyBorder="1" applyAlignment="1">
      <alignment horizontal="center"/>
    </xf>
    <xf numFmtId="0" fontId="2" fillId="3" borderId="112" xfId="1" applyFont="1" applyFill="1" applyBorder="1" applyAlignment="1">
      <alignment horizontal="center"/>
    </xf>
    <xf numFmtId="0" fontId="2" fillId="0" borderId="43" xfId="1" applyFont="1" applyFill="1" applyBorder="1" applyAlignment="1">
      <alignment horizontal="left"/>
    </xf>
    <xf numFmtId="167" fontId="2" fillId="0" borderId="123" xfId="1" applyNumberFormat="1" applyFont="1" applyFill="1" applyBorder="1" applyAlignment="1">
      <alignment horizontal="center"/>
    </xf>
    <xf numFmtId="167" fontId="2" fillId="0" borderId="124" xfId="1" applyNumberFormat="1" applyFont="1" applyFill="1" applyBorder="1" applyAlignment="1">
      <alignment horizontal="center"/>
    </xf>
    <xf numFmtId="167" fontId="2" fillId="0" borderId="125" xfId="1" applyNumberFormat="1" applyFont="1" applyFill="1" applyBorder="1" applyAlignment="1">
      <alignment horizontal="center"/>
    </xf>
    <xf numFmtId="167" fontId="2" fillId="0" borderId="44" xfId="1" applyNumberFormat="1" applyFont="1" applyFill="1" applyBorder="1" applyAlignment="1">
      <alignment horizontal="center"/>
    </xf>
    <xf numFmtId="167" fontId="3" fillId="0" borderId="120" xfId="1" applyNumberFormat="1" applyFont="1" applyFill="1" applyBorder="1" applyAlignment="1">
      <alignment horizontal="center"/>
    </xf>
    <xf numFmtId="167" fontId="3" fillId="0" borderId="126" xfId="1" applyNumberFormat="1" applyFont="1" applyFill="1" applyBorder="1" applyAlignment="1">
      <alignment horizontal="center"/>
    </xf>
    <xf numFmtId="0" fontId="2" fillId="3" borderId="111" xfId="1" applyFont="1" applyFill="1" applyBorder="1" applyAlignment="1">
      <alignment horizontal="center" wrapText="1"/>
    </xf>
    <xf numFmtId="0" fontId="2" fillId="3" borderId="112" xfId="1" applyFont="1" applyFill="1" applyBorder="1" applyAlignment="1">
      <alignment horizontal="center" wrapText="1"/>
    </xf>
    <xf numFmtId="0" fontId="2" fillId="3" borderId="116" xfId="1" applyFont="1" applyFill="1" applyBorder="1" applyAlignment="1">
      <alignment horizontal="center" wrapText="1"/>
    </xf>
    <xf numFmtId="166" fontId="3" fillId="0" borderId="118" xfId="1" applyNumberFormat="1" applyFont="1" applyFill="1" applyBorder="1" applyAlignment="1">
      <alignment horizontal="center" vertical="center"/>
    </xf>
    <xf numFmtId="169" fontId="3" fillId="0" borderId="0" xfId="1" applyNumberFormat="1" applyFont="1" applyFill="1" applyBorder="1" applyAlignment="1">
      <alignment horizontal="center" vertical="center"/>
    </xf>
    <xf numFmtId="166" fontId="3" fillId="0" borderId="11"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9" fontId="3" fillId="0" borderId="11" xfId="1" applyNumberFormat="1" applyFont="1" applyFill="1" applyBorder="1" applyAlignment="1">
      <alignment horizontal="center" vertical="center"/>
    </xf>
    <xf numFmtId="169" fontId="3" fillId="0" borderId="118" xfId="1" applyNumberFormat="1" applyFont="1" applyFill="1" applyBorder="1" applyAlignment="1">
      <alignment horizontal="center" vertical="center"/>
    </xf>
    <xf numFmtId="169" fontId="3" fillId="0" borderId="116" xfId="1" applyNumberFormat="1" applyFont="1" applyFill="1" applyBorder="1" applyAlignment="1">
      <alignment horizontal="center" vertical="center"/>
    </xf>
    <xf numFmtId="169" fontId="3" fillId="0" borderId="111" xfId="1" applyNumberFormat="1" applyFont="1" applyFill="1" applyBorder="1" applyAlignment="1">
      <alignment horizontal="center" vertical="center"/>
    </xf>
    <xf numFmtId="166" fontId="3" fillId="0" borderId="112" xfId="1" applyNumberFormat="1" applyFont="1" applyFill="1" applyBorder="1" applyAlignment="1">
      <alignment horizontal="center" vertical="center"/>
    </xf>
    <xf numFmtId="166" fontId="2" fillId="0" borderId="120" xfId="1" applyNumberFormat="1" applyFont="1" applyFill="1" applyBorder="1" applyAlignment="1">
      <alignment horizontal="center" vertical="center"/>
    </xf>
    <xf numFmtId="166" fontId="2" fillId="0" borderId="13" xfId="1" applyNumberFormat="1" applyFont="1" applyFill="1" applyBorder="1" applyAlignment="1">
      <alignment horizontal="center" vertical="center"/>
    </xf>
    <xf numFmtId="166" fontId="2" fillId="0" borderId="7" xfId="1" applyNumberFormat="1" applyFont="1" applyFill="1" applyBorder="1" applyAlignment="1">
      <alignment horizontal="center" vertical="center"/>
    </xf>
    <xf numFmtId="0" fontId="3" fillId="0" borderId="134" xfId="1" applyFont="1" applyFill="1" applyBorder="1" applyAlignment="1">
      <alignment horizontal="left"/>
    </xf>
    <xf numFmtId="0" fontId="3" fillId="0" borderId="135" xfId="1" applyFont="1" applyFill="1" applyBorder="1" applyAlignment="1">
      <alignment horizontal="left"/>
    </xf>
    <xf numFmtId="0" fontId="3" fillId="0" borderId="136" xfId="1" applyFont="1" applyFill="1" applyBorder="1" applyAlignment="1">
      <alignment horizontal="left"/>
    </xf>
    <xf numFmtId="0" fontId="2" fillId="0" borderId="42" xfId="1" applyFont="1" applyFill="1" applyBorder="1" applyAlignment="1">
      <alignment horizontal="left"/>
    </xf>
    <xf numFmtId="169" fontId="3" fillId="0" borderId="141" xfId="1" applyNumberFormat="1" applyFont="1" applyFill="1" applyBorder="1" applyAlignment="1">
      <alignment horizontal="center" vertical="center"/>
    </xf>
    <xf numFmtId="169" fontId="3" fillId="0" borderId="127" xfId="1" applyNumberFormat="1" applyFont="1" applyFill="1" applyBorder="1" applyAlignment="1">
      <alignment horizontal="center" vertical="center"/>
    </xf>
    <xf numFmtId="169" fontId="3" fillId="0" borderId="137" xfId="1" applyNumberFormat="1" applyFont="1" applyFill="1" applyBorder="1" applyAlignment="1">
      <alignment horizontal="center" vertical="center"/>
    </xf>
    <xf numFmtId="169" fontId="3" fillId="0" borderId="128" xfId="1" applyNumberFormat="1" applyFont="1" applyFill="1" applyBorder="1" applyAlignment="1">
      <alignment horizontal="center" vertical="center"/>
    </xf>
    <xf numFmtId="169" fontId="3" fillId="0" borderId="142" xfId="1" applyNumberFormat="1" applyFont="1" applyFill="1" applyBorder="1" applyAlignment="1">
      <alignment horizontal="center" vertical="center"/>
    </xf>
    <xf numFmtId="169" fontId="3" fillId="0" borderId="129" xfId="1" applyNumberFormat="1" applyFont="1" applyFill="1" applyBorder="1" applyAlignment="1">
      <alignment horizontal="center" vertical="center"/>
    </xf>
    <xf numFmtId="169" fontId="3" fillId="0" borderId="138" xfId="1" applyNumberFormat="1" applyFont="1" applyFill="1" applyBorder="1" applyAlignment="1">
      <alignment horizontal="center" vertical="center"/>
    </xf>
    <xf numFmtId="169" fontId="3" fillId="0" borderId="130" xfId="1" applyNumberFormat="1" applyFont="1" applyFill="1" applyBorder="1" applyAlignment="1">
      <alignment horizontal="center" vertical="center"/>
    </xf>
    <xf numFmtId="169" fontId="3" fillId="0" borderId="143" xfId="1" applyNumberFormat="1" applyFont="1" applyFill="1" applyBorder="1" applyAlignment="1">
      <alignment horizontal="center" vertical="center"/>
    </xf>
    <xf numFmtId="169" fontId="3" fillId="0" borderId="131" xfId="1" applyNumberFormat="1" applyFont="1" applyFill="1" applyBorder="1" applyAlignment="1">
      <alignment horizontal="center" vertical="center"/>
    </xf>
    <xf numFmtId="169" fontId="3" fillId="0" borderId="139" xfId="1" applyNumberFormat="1" applyFont="1" applyFill="1" applyBorder="1" applyAlignment="1">
      <alignment horizontal="center" vertical="center"/>
    </xf>
    <xf numFmtId="169" fontId="3" fillId="0" borderId="132" xfId="1" applyNumberFormat="1" applyFont="1" applyFill="1" applyBorder="1" applyAlignment="1">
      <alignment horizontal="center" vertical="center"/>
    </xf>
    <xf numFmtId="169" fontId="2" fillId="0" borderId="144" xfId="1" applyNumberFormat="1" applyFont="1" applyFill="1" applyBorder="1" applyAlignment="1">
      <alignment horizontal="center" vertical="center"/>
    </xf>
    <xf numFmtId="169" fontId="2" fillId="0" borderId="133" xfId="1" applyNumberFormat="1" applyFont="1" applyFill="1" applyBorder="1" applyAlignment="1">
      <alignment horizontal="center" vertical="center"/>
    </xf>
    <xf numFmtId="169" fontId="2" fillId="0" borderId="140" xfId="1" applyNumberFormat="1" applyFont="1" applyFill="1" applyBorder="1" applyAlignment="1">
      <alignment horizontal="center" vertical="center"/>
    </xf>
    <xf numFmtId="169" fontId="2" fillId="0" borderId="126" xfId="1" applyNumberFormat="1" applyFont="1" applyFill="1" applyBorder="1" applyAlignment="1">
      <alignment horizontal="center" vertical="center"/>
    </xf>
    <xf numFmtId="0" fontId="2" fillId="3" borderId="146" xfId="1" applyFont="1" applyFill="1" applyBorder="1" applyAlignment="1">
      <alignment horizontal="center"/>
    </xf>
    <xf numFmtId="0" fontId="2" fillId="3" borderId="2" xfId="1" applyFont="1" applyFill="1" applyBorder="1" applyAlignment="1">
      <alignment horizontal="center"/>
    </xf>
    <xf numFmtId="0" fontId="2" fillId="3" borderId="1" xfId="1" applyFont="1" applyFill="1" applyBorder="1" applyAlignment="1">
      <alignment horizontal="center"/>
    </xf>
    <xf numFmtId="0" fontId="3" fillId="0" borderId="85" xfId="1" applyFont="1" applyFill="1" applyBorder="1" applyAlignment="1">
      <alignment horizontal="left"/>
    </xf>
    <xf numFmtId="170" fontId="3" fillId="0" borderId="68" xfId="1" applyNumberFormat="1" applyFont="1" applyFill="1" applyBorder="1" applyAlignment="1">
      <alignment horizontal="center"/>
    </xf>
    <xf numFmtId="171" fontId="3" fillId="0" borderId="68" xfId="1" applyNumberFormat="1" applyFont="1" applyFill="1" applyBorder="1" applyAlignment="1">
      <alignment horizontal="center"/>
    </xf>
    <xf numFmtId="171" fontId="3" fillId="0" borderId="79" xfId="1" applyNumberFormat="1" applyFont="1" applyFill="1" applyBorder="1" applyAlignment="1">
      <alignment horizontal="center"/>
    </xf>
    <xf numFmtId="0" fontId="3" fillId="0" borderId="86" xfId="1" applyFont="1" applyFill="1" applyBorder="1" applyAlignment="1">
      <alignment horizontal="left"/>
    </xf>
    <xf numFmtId="170" fontId="3" fillId="0" borderId="71" xfId="1" applyNumberFormat="1" applyFont="1" applyFill="1" applyBorder="1" applyAlignment="1">
      <alignment horizontal="center"/>
    </xf>
    <xf numFmtId="171" fontId="3" fillId="0" borderId="71" xfId="1" applyNumberFormat="1" applyFont="1" applyFill="1" applyBorder="1" applyAlignment="1">
      <alignment horizontal="center"/>
    </xf>
    <xf numFmtId="171" fontId="3" fillId="0" borderId="80" xfId="1" applyNumberFormat="1" applyFont="1" applyFill="1" applyBorder="1" applyAlignment="1">
      <alignment horizontal="center"/>
    </xf>
    <xf numFmtId="170" fontId="3" fillId="0" borderId="80" xfId="1" applyNumberFormat="1" applyFont="1" applyFill="1" applyBorder="1" applyAlignment="1">
      <alignment horizontal="center"/>
    </xf>
    <xf numFmtId="0" fontId="3" fillId="0" borderId="148" xfId="1" applyFont="1" applyFill="1" applyBorder="1" applyAlignment="1">
      <alignment horizontal="left"/>
    </xf>
    <xf numFmtId="170" fontId="3" fillId="0" borderId="110" xfId="1" applyNumberFormat="1" applyFont="1" applyFill="1" applyBorder="1" applyAlignment="1">
      <alignment horizontal="center"/>
    </xf>
    <xf numFmtId="170" fontId="3" fillId="0" borderId="108" xfId="1" applyNumberFormat="1" applyFont="1" applyFill="1" applyBorder="1" applyAlignment="1">
      <alignment horizontal="center"/>
    </xf>
    <xf numFmtId="170" fontId="2" fillId="0" borderId="150" xfId="1" applyNumberFormat="1" applyFont="1" applyFill="1" applyBorder="1" applyAlignment="1">
      <alignment horizontal="center"/>
    </xf>
    <xf numFmtId="170" fontId="2" fillId="0" borderId="151" xfId="1" applyNumberFormat="1" applyFont="1" applyFill="1" applyBorder="1" applyAlignment="1">
      <alignment horizontal="center"/>
    </xf>
    <xf numFmtId="0" fontId="2" fillId="0" borderId="149" xfId="1" applyFont="1" applyFill="1" applyBorder="1" applyAlignment="1">
      <alignment horizontal="left"/>
    </xf>
    <xf numFmtId="0" fontId="3" fillId="0" borderId="53" xfId="1" applyFont="1" applyFill="1" applyBorder="1" applyAlignment="1">
      <alignment horizontal="left"/>
    </xf>
    <xf numFmtId="170" fontId="3" fillId="0" borderId="67" xfId="1" applyNumberFormat="1" applyFont="1" applyFill="1" applyBorder="1" applyAlignment="1">
      <alignment horizontal="center"/>
    </xf>
    <xf numFmtId="0" fontId="3" fillId="0" borderId="62" xfId="1" applyFont="1" applyFill="1" applyBorder="1" applyAlignment="1">
      <alignment horizontal="left"/>
    </xf>
    <xf numFmtId="170" fontId="3" fillId="0" borderId="70" xfId="1" applyNumberFormat="1" applyFont="1" applyFill="1" applyBorder="1" applyAlignment="1">
      <alignment horizontal="center"/>
    </xf>
    <xf numFmtId="171" fontId="3" fillId="0" borderId="70" xfId="1" applyNumberFormat="1" applyFont="1" applyFill="1" applyBorder="1" applyAlignment="1">
      <alignment horizontal="center"/>
    </xf>
    <xf numFmtId="0" fontId="3" fillId="0" borderId="105" xfId="1" applyFont="1" applyFill="1" applyBorder="1" applyAlignment="1">
      <alignment horizontal="left"/>
    </xf>
    <xf numFmtId="170" fontId="3" fillId="0" borderId="106" xfId="1" applyNumberFormat="1" applyFont="1" applyFill="1" applyBorder="1" applyAlignment="1">
      <alignment horizontal="center"/>
    </xf>
    <xf numFmtId="170" fontId="2" fillId="0" borderId="104" xfId="1" applyNumberFormat="1" applyFont="1" applyFill="1" applyBorder="1" applyAlignment="1">
      <alignment horizontal="center"/>
    </xf>
    <xf numFmtId="0" fontId="2" fillId="3" borderId="152" xfId="2" applyFont="1" applyFill="1" applyBorder="1" applyAlignment="1">
      <alignment horizontal="center"/>
    </xf>
    <xf numFmtId="0" fontId="2" fillId="3" borderId="153" xfId="2" applyFont="1" applyFill="1" applyBorder="1" applyAlignment="1">
      <alignment horizontal="center"/>
    </xf>
    <xf numFmtId="0" fontId="2" fillId="3" borderId="154" xfId="2" applyFont="1" applyFill="1" applyBorder="1" applyAlignment="1">
      <alignment horizontal="center"/>
    </xf>
    <xf numFmtId="0" fontId="3" fillId="0" borderId="61" xfId="2" applyFont="1" applyFill="1" applyBorder="1" applyAlignment="1">
      <alignment horizontal="left"/>
    </xf>
    <xf numFmtId="170" fontId="3" fillId="0" borderId="109" xfId="2" applyNumberFormat="1" applyFont="1" applyFill="1" applyBorder="1" applyAlignment="1">
      <alignment horizontal="center"/>
    </xf>
    <xf numFmtId="170" fontId="3" fillId="0" borderId="98" xfId="2" applyNumberFormat="1" applyFont="1" applyFill="1" applyBorder="1" applyAlignment="1">
      <alignment horizontal="center"/>
    </xf>
    <xf numFmtId="170" fontId="3" fillId="0" borderId="100" xfId="2" applyNumberFormat="1" applyFont="1" applyFill="1" applyBorder="1" applyAlignment="1">
      <alignment horizontal="center"/>
    </xf>
    <xf numFmtId="0" fontId="3" fillId="0" borderId="62" xfId="2" applyFont="1" applyFill="1" applyBorder="1" applyAlignment="1">
      <alignment horizontal="left"/>
    </xf>
    <xf numFmtId="170" fontId="3" fillId="0" borderId="70" xfId="2" applyNumberFormat="1" applyFont="1" applyFill="1" applyBorder="1" applyAlignment="1">
      <alignment horizontal="center"/>
    </xf>
    <xf numFmtId="170" fontId="3" fillId="0" borderId="71" xfId="2" applyNumberFormat="1" applyFont="1" applyFill="1" applyBorder="1" applyAlignment="1">
      <alignment horizontal="center"/>
    </xf>
    <xf numFmtId="171" fontId="3" fillId="0" borderId="71" xfId="2" applyNumberFormat="1" applyFont="1" applyFill="1" applyBorder="1" applyAlignment="1">
      <alignment horizontal="center"/>
    </xf>
    <xf numFmtId="171" fontId="3" fillId="0" borderId="80" xfId="2" applyNumberFormat="1" applyFont="1" applyFill="1" applyBorder="1" applyAlignment="1">
      <alignment horizontal="center"/>
    </xf>
    <xf numFmtId="0" fontId="3" fillId="0" borderId="105" xfId="2" applyFont="1" applyFill="1" applyBorder="1" applyAlignment="1">
      <alignment horizontal="left"/>
    </xf>
    <xf numFmtId="170" fontId="3" fillId="0" borderId="106" xfId="2" applyNumberFormat="1" applyFont="1" applyFill="1" applyBorder="1" applyAlignment="1">
      <alignment horizontal="center"/>
    </xf>
    <xf numFmtId="170" fontId="3" fillId="0" borderId="110" xfId="2" applyNumberFormat="1" applyFont="1" applyFill="1" applyBorder="1" applyAlignment="1">
      <alignment horizontal="center"/>
    </xf>
    <xf numFmtId="171" fontId="3" fillId="0" borderId="110" xfId="2" applyNumberFormat="1" applyFont="1" applyFill="1" applyBorder="1" applyAlignment="1">
      <alignment horizontal="center"/>
    </xf>
    <xf numFmtId="171" fontId="3" fillId="0" borderId="108" xfId="2" applyNumberFormat="1" applyFont="1" applyFill="1" applyBorder="1" applyAlignment="1">
      <alignment horizontal="center"/>
    </xf>
    <xf numFmtId="170" fontId="2" fillId="0" borderId="104" xfId="2" applyNumberFormat="1" applyFont="1" applyFill="1" applyBorder="1" applyAlignment="1">
      <alignment horizontal="center"/>
    </xf>
    <xf numFmtId="170" fontId="2" fillId="0" borderId="150" xfId="2" applyNumberFormat="1" applyFont="1" applyFill="1" applyBorder="1" applyAlignment="1">
      <alignment horizontal="center"/>
    </xf>
    <xf numFmtId="170" fontId="2" fillId="0" borderId="151" xfId="2" applyNumberFormat="1" applyFont="1" applyFill="1" applyBorder="1" applyAlignment="1">
      <alignment horizontal="center"/>
    </xf>
    <xf numFmtId="0" fontId="2" fillId="0" borderId="147" xfId="1" applyFont="1" applyFill="1" applyBorder="1" applyAlignment="1">
      <alignment horizontal="left"/>
    </xf>
    <xf numFmtId="0" fontId="2" fillId="0" borderId="147" xfId="2" applyFont="1" applyFill="1" applyBorder="1" applyAlignment="1">
      <alignment horizontal="left"/>
    </xf>
    <xf numFmtId="0" fontId="2" fillId="3" borderId="145" xfId="1" applyFont="1" applyFill="1" applyBorder="1" applyAlignment="1">
      <alignment horizontal="left"/>
    </xf>
    <xf numFmtId="0" fontId="2" fillId="3" borderId="145" xfId="2" applyFont="1" applyFill="1" applyBorder="1" applyAlignment="1">
      <alignment horizontal="left"/>
    </xf>
    <xf numFmtId="0" fontId="3" fillId="0" borderId="0" xfId="1" applyFont="1" applyFill="1" applyAlignment="1">
      <alignment horizontal="left" vertical="top" wrapText="1"/>
    </xf>
    <xf numFmtId="0" fontId="1" fillId="0" borderId="0" xfId="1" applyFill="1" applyAlignment="1">
      <alignment horizontal="left" vertical="top"/>
    </xf>
    <xf numFmtId="0" fontId="15" fillId="0" borderId="0" xfId="4" applyFont="1" applyFill="1"/>
    <xf numFmtId="0" fontId="9" fillId="0" borderId="0" xfId="4" applyFont="1" applyFill="1" applyAlignment="1">
      <alignment horizontal="left"/>
    </xf>
    <xf numFmtId="0" fontId="17" fillId="0" borderId="0" xfId="4" applyFont="1" applyFill="1"/>
    <xf numFmtId="0" fontId="3" fillId="0" borderId="0" xfId="1" applyFont="1" applyFill="1" applyAlignment="1">
      <alignment horizontal="left"/>
    </xf>
    <xf numFmtId="0" fontId="1" fillId="0" borderId="0" xfId="1" applyFill="1" applyAlignment="1">
      <alignment horizontal="left"/>
    </xf>
    <xf numFmtId="0" fontId="9" fillId="0" borderId="0" xfId="4" applyFont="1" applyFill="1" applyAlignment="1">
      <alignment horizontal="left" wrapText="1"/>
    </xf>
    <xf numFmtId="0" fontId="1" fillId="0" borderId="0" xfId="1" applyFill="1" applyAlignment="1">
      <alignment vertical="top"/>
    </xf>
    <xf numFmtId="0" fontId="9" fillId="0" borderId="0" xfId="4" applyFont="1" applyFill="1" applyBorder="1" applyAlignment="1">
      <alignment horizontal="left" wrapText="1"/>
    </xf>
    <xf numFmtId="0" fontId="3" fillId="0" borderId="0" xfId="1" applyFont="1" applyFill="1" applyAlignment="1">
      <alignment horizontal="left" wrapText="1"/>
    </xf>
    <xf numFmtId="0" fontId="9" fillId="0" borderId="0" xfId="4" applyFont="1" applyFill="1" applyAlignment="1">
      <alignment horizontal="left" wrapText="1"/>
    </xf>
    <xf numFmtId="0" fontId="3" fillId="0" borderId="0" xfId="1" applyFont="1" applyFill="1" applyAlignment="1">
      <alignment horizontal="left"/>
    </xf>
    <xf numFmtId="0" fontId="1" fillId="0" borderId="0" xfId="1" applyFill="1" applyAlignment="1">
      <alignment horizontal="left"/>
    </xf>
    <xf numFmtId="0" fontId="3" fillId="0" borderId="0" xfId="1" applyFont="1" applyFill="1" applyAlignment="1">
      <alignment horizontal="left" vertical="top" wrapText="1"/>
    </xf>
    <xf numFmtId="0" fontId="9" fillId="0" borderId="0" xfId="4" applyFont="1" applyFill="1" applyAlignment="1">
      <alignment horizontal="left"/>
    </xf>
    <xf numFmtId="0" fontId="9" fillId="0" borderId="0" xfId="4" applyFont="1" applyFill="1" applyAlignment="1">
      <alignment horizontal="left" vertical="top" wrapText="1"/>
    </xf>
    <xf numFmtId="0" fontId="9" fillId="0" borderId="0" xfId="4" applyFont="1" applyFill="1" applyBorder="1" applyAlignment="1">
      <alignment horizontal="left" vertical="top" wrapText="1"/>
    </xf>
    <xf numFmtId="0" fontId="5" fillId="2" borderId="0" xfId="1" applyFont="1" applyFill="1" applyAlignment="1">
      <alignment horizontal="center"/>
    </xf>
    <xf numFmtId="0" fontId="1" fillId="2" borderId="0" xfId="1" applyFill="1" applyAlignment="1">
      <alignment horizontal="left"/>
    </xf>
    <xf numFmtId="0" fontId="3" fillId="2" borderId="0" xfId="1" applyFont="1" applyFill="1" applyAlignment="1">
      <alignment horizontal="left"/>
    </xf>
    <xf numFmtId="0" fontId="3" fillId="4" borderId="53" xfId="1" applyFont="1" applyFill="1" applyBorder="1" applyAlignment="1">
      <alignment horizontal="left"/>
    </xf>
    <xf numFmtId="0" fontId="3" fillId="4" borderId="65" xfId="1" applyFont="1" applyFill="1" applyBorder="1" applyAlignment="1">
      <alignment horizontal="left"/>
    </xf>
    <xf numFmtId="0" fontId="4" fillId="4" borderId="54" xfId="1" applyFont="1" applyFill="1" applyBorder="1" applyAlignment="1">
      <alignment horizontal="left"/>
    </xf>
    <xf numFmtId="0" fontId="4" fillId="4" borderId="66" xfId="1" applyFont="1" applyFill="1" applyBorder="1" applyAlignment="1">
      <alignment horizontal="left"/>
    </xf>
    <xf numFmtId="0" fontId="19" fillId="2" borderId="0" xfId="1" applyFont="1" applyFill="1" applyAlignment="1">
      <alignment horizontal="left"/>
    </xf>
    <xf numFmtId="0" fontId="20" fillId="2" borderId="0" xfId="1" applyFont="1" applyFill="1" applyAlignment="1">
      <alignment horizontal="left"/>
    </xf>
    <xf numFmtId="0" fontId="2" fillId="3" borderId="55" xfId="1" applyFont="1" applyFill="1" applyBorder="1" applyAlignment="1">
      <alignment horizontal="left" vertical="center"/>
    </xf>
    <xf numFmtId="0" fontId="2" fillId="3" borderId="58" xfId="1" applyFont="1" applyFill="1" applyBorder="1" applyAlignment="1">
      <alignment horizontal="left" vertical="center"/>
    </xf>
    <xf numFmtId="0" fontId="2" fillId="3" borderId="56" xfId="1" applyFont="1" applyFill="1" applyBorder="1" applyAlignment="1">
      <alignment horizontal="left" vertical="center"/>
    </xf>
    <xf numFmtId="0" fontId="2" fillId="3" borderId="47" xfId="1" applyFont="1" applyFill="1" applyBorder="1" applyAlignment="1">
      <alignment horizontal="left" vertical="center"/>
    </xf>
    <xf numFmtId="0" fontId="2" fillId="3" borderId="56" xfId="1" applyFont="1" applyFill="1" applyBorder="1" applyAlignment="1">
      <alignment horizontal="center" vertical="center" wrapText="1"/>
    </xf>
    <xf numFmtId="0" fontId="2" fillId="3" borderId="57" xfId="1" applyFont="1" applyFill="1" applyBorder="1" applyAlignment="1">
      <alignment horizontal="center" vertical="center" wrapText="1"/>
    </xf>
    <xf numFmtId="0" fontId="2" fillId="3" borderId="51" xfId="1" applyFont="1" applyFill="1" applyBorder="1" applyAlignment="1">
      <alignment horizontal="center" vertical="center" wrapText="1"/>
    </xf>
    <xf numFmtId="0" fontId="2" fillId="3" borderId="84" xfId="1" applyFont="1" applyFill="1" applyBorder="1" applyAlignment="1">
      <alignment horizontal="center" vertical="center" wrapText="1"/>
    </xf>
    <xf numFmtId="0" fontId="2" fillId="3" borderId="52" xfId="1" applyFont="1" applyFill="1" applyBorder="1" applyAlignment="1">
      <alignment horizontal="center" vertical="center" wrapText="1"/>
    </xf>
    <xf numFmtId="0" fontId="2" fillId="3" borderId="50" xfId="1" applyFont="1" applyFill="1" applyBorder="1" applyAlignment="1">
      <alignment horizontal="left" vertical="center"/>
    </xf>
    <xf numFmtId="0" fontId="2" fillId="3" borderId="83" xfId="1" applyFont="1" applyFill="1" applyBorder="1" applyAlignment="1">
      <alignment horizontal="left" vertical="center"/>
    </xf>
    <xf numFmtId="0" fontId="2" fillId="3" borderId="114" xfId="1" applyFont="1" applyFill="1" applyBorder="1" applyAlignment="1">
      <alignment horizontal="center"/>
    </xf>
    <xf numFmtId="0" fontId="2" fillId="3" borderId="4" xfId="1" applyFont="1" applyFill="1" applyBorder="1" applyAlignment="1">
      <alignment horizontal="center"/>
    </xf>
    <xf numFmtId="0" fontId="2" fillId="3" borderId="121" xfId="1" applyFont="1" applyFill="1" applyBorder="1" applyAlignment="1">
      <alignment horizontal="left" vertical="center"/>
    </xf>
    <xf numFmtId="0" fontId="2" fillId="3" borderId="122" xfId="1" applyFont="1" applyFill="1" applyBorder="1" applyAlignment="1">
      <alignment horizontal="left" vertical="center"/>
    </xf>
    <xf numFmtId="0" fontId="2" fillId="3" borderId="8" xfId="1" applyFont="1" applyFill="1" applyBorder="1" applyAlignment="1">
      <alignment horizontal="center"/>
    </xf>
    <xf numFmtId="0" fontId="2" fillId="3" borderId="115" xfId="1" applyFont="1" applyFill="1" applyBorder="1" applyAlignment="1">
      <alignment horizontal="center"/>
    </xf>
    <xf numFmtId="0" fontId="2" fillId="2" borderId="0" xfId="1" applyFont="1" applyFill="1" applyAlignment="1">
      <alignment horizontal="left"/>
    </xf>
    <xf numFmtId="0" fontId="2" fillId="3" borderId="114" xfId="1" applyFont="1" applyFill="1" applyBorder="1" applyAlignment="1">
      <alignment horizontal="center" vertical="top"/>
    </xf>
    <xf numFmtId="0" fontId="2" fillId="3" borderId="8" xfId="1" applyFont="1" applyFill="1" applyBorder="1" applyAlignment="1">
      <alignment horizontal="center" vertical="top"/>
    </xf>
    <xf numFmtId="0" fontId="2" fillId="3" borderId="4" xfId="1" applyFont="1" applyFill="1" applyBorder="1" applyAlignment="1">
      <alignment horizontal="center" vertical="top"/>
    </xf>
    <xf numFmtId="0" fontId="2" fillId="3" borderId="3" xfId="1" applyFont="1" applyFill="1" applyBorder="1" applyAlignment="1">
      <alignment horizontal="left" vertical="center"/>
    </xf>
    <xf numFmtId="0" fontId="2" fillId="3" borderId="9" xfId="1" applyFont="1" applyFill="1" applyBorder="1" applyAlignment="1">
      <alignment horizontal="left" vertical="center"/>
    </xf>
    <xf numFmtId="0" fontId="2" fillId="3" borderId="5" xfId="1" applyFont="1" applyFill="1" applyBorder="1" applyAlignment="1">
      <alignment horizontal="left" vertical="center"/>
    </xf>
    <xf numFmtId="0" fontId="2" fillId="3" borderId="118" xfId="1" applyFont="1" applyFill="1" applyBorder="1" applyAlignment="1">
      <alignment horizontal="center"/>
    </xf>
    <xf numFmtId="0" fontId="2" fillId="3" borderId="0" xfId="1" applyFont="1" applyFill="1" applyBorder="1" applyAlignment="1">
      <alignment horizontal="center"/>
    </xf>
    <xf numFmtId="0" fontId="2" fillId="3" borderId="11" xfId="1" applyFont="1" applyFill="1" applyBorder="1" applyAlignment="1">
      <alignment horizontal="center"/>
    </xf>
    <xf numFmtId="0" fontId="19" fillId="2" borderId="0" xfId="1" applyFont="1" applyFill="1" applyAlignment="1">
      <alignment horizontal="left" wrapText="1"/>
    </xf>
    <xf numFmtId="0" fontId="29" fillId="2" borderId="0" xfId="1" applyFont="1" applyFill="1" applyAlignment="1">
      <alignment horizontal="left"/>
    </xf>
  </cellXfs>
  <cellStyles count="6">
    <cellStyle name="Hyperlink" xfId="3" builtinId="8"/>
    <cellStyle name="Hyperlink 2" xfId="5" xr:uid="{195E20E6-6EED-49B9-B91B-5108B7E4675E}"/>
    <cellStyle name="Normal" xfId="0" builtinId="0"/>
    <cellStyle name="Normal 2" xfId="1" xr:uid="{E4D8EEAA-A017-4527-9848-BF5C057D12C5}"/>
    <cellStyle name="Normal 2 2" xfId="2" xr:uid="{BD2671BD-4614-453C-9DD6-D603BDCA566B}"/>
    <cellStyle name="Normal 2 2 2" xfId="4" xr:uid="{CA9056BF-DD57-40D5-BBB8-E229D7010680}"/>
  </cellStyles>
  <dxfs count="0"/>
  <tableStyles count="0" defaultTableStyle="TableStyleMedium2" defaultPivotStyle="PivotStyleLight16"/>
  <colors>
    <mruColors>
      <color rgb="FFED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2026078</xdr:colOff>
      <xdr:row>0</xdr:row>
      <xdr:rowOff>85725</xdr:rowOff>
    </xdr:from>
    <xdr:to>
      <xdr:col>3</xdr:col>
      <xdr:colOff>338581</xdr:colOff>
      <xdr:row>3</xdr:row>
      <xdr:rowOff>542925</xdr:rowOff>
    </xdr:to>
    <xdr:pic>
      <xdr:nvPicPr>
        <xdr:cNvPr id="2" name="Picture 1">
          <a:hlinkClick xmlns:r="http://schemas.openxmlformats.org/officeDocument/2006/relationships" r:id="rId1"/>
          <a:extLst>
            <a:ext uri="{FF2B5EF4-FFF2-40B4-BE49-F238E27FC236}">
              <a16:creationId xmlns:a16="http://schemas.microsoft.com/office/drawing/2014/main" id="{8F297E93-3C17-4870-A343-2DC715156F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4588303" y="85725"/>
          <a:ext cx="3770328"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B997-CBC4-494C-9187-EA395EF69271}">
  <sheetPr>
    <tabColor rgb="FFFF0000"/>
  </sheetPr>
  <dimension ref="A1:F39"/>
  <sheetViews>
    <sheetView showGridLines="0" tabSelected="1" workbookViewId="0"/>
  </sheetViews>
  <sheetFormatPr defaultRowHeight="15" x14ac:dyDescent="0.25"/>
  <cols>
    <col min="1" max="1" width="9" style="2"/>
    <col min="2" max="2" width="24.625" style="2" customWidth="1"/>
    <col min="3" max="3" width="71.625" style="2" customWidth="1"/>
    <col min="4" max="16384" width="9" style="2"/>
  </cols>
  <sheetData>
    <row r="1" spans="1:6" x14ac:dyDescent="0.25">
      <c r="A1" s="8"/>
      <c r="B1" s="8"/>
      <c r="C1" s="8"/>
      <c r="D1" s="8"/>
      <c r="E1" s="8"/>
      <c r="F1" s="8"/>
    </row>
    <row r="2" spans="1:6" ht="21" x14ac:dyDescent="0.35">
      <c r="A2" s="8"/>
      <c r="B2" s="9" t="s">
        <v>169</v>
      </c>
      <c r="C2" s="10"/>
      <c r="D2" s="8"/>
      <c r="E2" s="8"/>
      <c r="F2" s="8"/>
    </row>
    <row r="3" spans="1:6" x14ac:dyDescent="0.25">
      <c r="A3" s="8"/>
      <c r="B3" s="8"/>
      <c r="C3" s="8"/>
      <c r="D3" s="8"/>
      <c r="E3" s="8"/>
      <c r="F3" s="8"/>
    </row>
    <row r="4" spans="1:6" ht="61.5" customHeight="1" x14ac:dyDescent="0.25">
      <c r="A4" s="8"/>
      <c r="B4" s="305" t="s">
        <v>124</v>
      </c>
      <c r="C4" s="305"/>
      <c r="D4" s="305"/>
      <c r="E4" s="305"/>
      <c r="F4" s="305"/>
    </row>
    <row r="5" spans="1:6" x14ac:dyDescent="0.25">
      <c r="A5" s="8"/>
      <c r="B5" s="6" t="s">
        <v>100</v>
      </c>
      <c r="C5" s="8"/>
      <c r="D5" s="8"/>
      <c r="E5" s="8"/>
      <c r="F5" s="8"/>
    </row>
    <row r="6" spans="1:6" x14ac:dyDescent="0.25">
      <c r="A6" s="8"/>
      <c r="B6" s="8"/>
      <c r="C6" s="8"/>
      <c r="D6" s="8"/>
      <c r="E6" s="8"/>
      <c r="F6" s="8"/>
    </row>
    <row r="7" spans="1:6" x14ac:dyDescent="0.25">
      <c r="A7" s="8"/>
      <c r="B7" s="8" t="s">
        <v>101</v>
      </c>
      <c r="C7" s="8"/>
      <c r="D7" s="8"/>
      <c r="E7" s="8"/>
      <c r="F7" s="8"/>
    </row>
    <row r="8" spans="1:6" x14ac:dyDescent="0.25">
      <c r="A8" s="8"/>
      <c r="B8" s="6" t="s">
        <v>102</v>
      </c>
      <c r="C8" s="8"/>
      <c r="D8" s="8"/>
      <c r="E8" s="8"/>
      <c r="F8" s="8"/>
    </row>
    <row r="9" spans="1:6" x14ac:dyDescent="0.25">
      <c r="A9" s="8"/>
      <c r="B9" s="6"/>
      <c r="C9" s="8"/>
      <c r="D9" s="8"/>
      <c r="E9" s="8"/>
      <c r="F9" s="8"/>
    </row>
    <row r="10" spans="1:6" x14ac:dyDescent="0.25">
      <c r="A10" s="8"/>
      <c r="B10" s="8"/>
      <c r="C10" s="8"/>
      <c r="D10" s="8"/>
      <c r="E10" s="8"/>
      <c r="F10" s="8"/>
    </row>
    <row r="11" spans="1:6" x14ac:dyDescent="0.25">
      <c r="A11" s="8"/>
      <c r="B11" s="7" t="s">
        <v>103</v>
      </c>
      <c r="C11" s="11" t="s">
        <v>104</v>
      </c>
      <c r="D11" s="8"/>
      <c r="E11" s="8"/>
      <c r="F11" s="8"/>
    </row>
    <row r="12" spans="1:6" x14ac:dyDescent="0.25">
      <c r="A12" s="8"/>
      <c r="B12" s="12"/>
      <c r="C12" s="12"/>
      <c r="D12" s="8"/>
      <c r="E12" s="8"/>
      <c r="F12" s="8"/>
    </row>
    <row r="13" spans="1:6" x14ac:dyDescent="0.25">
      <c r="A13" s="8"/>
      <c r="B13" s="7" t="s">
        <v>105</v>
      </c>
      <c r="C13" s="11" t="s">
        <v>106</v>
      </c>
      <c r="D13" s="8"/>
      <c r="E13" s="8"/>
      <c r="F13" s="8"/>
    </row>
    <row r="14" spans="1:6" x14ac:dyDescent="0.25">
      <c r="A14" s="8"/>
      <c r="B14" s="12"/>
      <c r="C14" s="12"/>
      <c r="D14" s="8"/>
      <c r="E14" s="8"/>
      <c r="F14" s="8"/>
    </row>
    <row r="15" spans="1:6" x14ac:dyDescent="0.25">
      <c r="A15" s="8"/>
      <c r="B15" s="7" t="s">
        <v>107</v>
      </c>
      <c r="C15" s="11" t="s">
        <v>108</v>
      </c>
      <c r="D15" s="8"/>
      <c r="E15" s="8"/>
      <c r="F15" s="8"/>
    </row>
    <row r="16" spans="1:6" x14ac:dyDescent="0.25">
      <c r="A16" s="8"/>
      <c r="B16" s="7"/>
      <c r="C16" s="11"/>
      <c r="D16" s="8"/>
      <c r="E16" s="8"/>
      <c r="F16" s="8"/>
    </row>
    <row r="17" spans="1:6" ht="30" x14ac:dyDescent="0.25">
      <c r="A17" s="8"/>
      <c r="B17" s="7" t="s">
        <v>109</v>
      </c>
      <c r="C17" s="13" t="s">
        <v>175</v>
      </c>
      <c r="D17" s="8"/>
      <c r="E17" s="8"/>
      <c r="F17" s="8"/>
    </row>
    <row r="18" spans="1:6" ht="17.25" x14ac:dyDescent="0.25">
      <c r="A18" s="8"/>
      <c r="B18" s="12"/>
      <c r="C18" s="11" t="s">
        <v>110</v>
      </c>
      <c r="D18" s="8"/>
      <c r="E18" s="8"/>
      <c r="F18" s="8"/>
    </row>
    <row r="19" spans="1:6" x14ac:dyDescent="0.25">
      <c r="A19" s="8"/>
      <c r="B19" s="12"/>
      <c r="C19" s="11"/>
      <c r="D19" s="8"/>
      <c r="E19" s="8"/>
      <c r="F19" s="8"/>
    </row>
    <row r="20" spans="1:6" ht="30" x14ac:dyDescent="0.25">
      <c r="A20" s="8"/>
      <c r="B20" s="7" t="s">
        <v>62</v>
      </c>
      <c r="C20" s="13" t="s">
        <v>176</v>
      </c>
      <c r="D20" s="8"/>
      <c r="E20" s="8"/>
      <c r="F20" s="8"/>
    </row>
    <row r="21" spans="1:6" ht="17.25" x14ac:dyDescent="0.25">
      <c r="A21" s="8"/>
      <c r="B21" s="12"/>
      <c r="C21" s="11" t="s">
        <v>111</v>
      </c>
      <c r="D21" s="8"/>
      <c r="E21" s="8"/>
      <c r="F21" s="8"/>
    </row>
    <row r="22" spans="1:6" x14ac:dyDescent="0.25">
      <c r="A22" s="8"/>
      <c r="B22" s="12"/>
      <c r="C22" s="11"/>
      <c r="D22" s="8"/>
      <c r="E22" s="8"/>
      <c r="F22" s="8"/>
    </row>
    <row r="23" spans="1:6" ht="30" x14ac:dyDescent="0.25">
      <c r="A23" s="8"/>
      <c r="B23" s="7" t="s">
        <v>112</v>
      </c>
      <c r="C23" s="13" t="s">
        <v>177</v>
      </c>
      <c r="D23" s="8"/>
      <c r="E23" s="8"/>
      <c r="F23" s="8"/>
    </row>
    <row r="24" spans="1:6" x14ac:dyDescent="0.25">
      <c r="A24" s="8"/>
      <c r="B24" s="12"/>
      <c r="C24" s="11" t="s">
        <v>113</v>
      </c>
      <c r="D24" s="8"/>
      <c r="E24" s="8"/>
      <c r="F24" s="8"/>
    </row>
    <row r="25" spans="1:6" x14ac:dyDescent="0.25">
      <c r="A25" s="8"/>
      <c r="B25" s="12"/>
      <c r="C25" s="11"/>
      <c r="D25" s="8"/>
      <c r="E25" s="8"/>
      <c r="F25" s="8"/>
    </row>
    <row r="26" spans="1:6" ht="30" x14ac:dyDescent="0.25">
      <c r="A26" s="8"/>
      <c r="B26" s="7" t="s">
        <v>114</v>
      </c>
      <c r="C26" s="13" t="s">
        <v>178</v>
      </c>
      <c r="D26" s="8"/>
      <c r="E26" s="8"/>
      <c r="F26" s="8"/>
    </row>
    <row r="27" spans="1:6" x14ac:dyDescent="0.25">
      <c r="A27" s="8"/>
      <c r="B27" s="12"/>
      <c r="C27" s="11" t="s">
        <v>115</v>
      </c>
      <c r="D27" s="8"/>
      <c r="E27" s="8"/>
      <c r="F27" s="8"/>
    </row>
    <row r="28" spans="1:6" x14ac:dyDescent="0.25">
      <c r="A28" s="8"/>
      <c r="B28" s="12"/>
      <c r="C28" s="11"/>
      <c r="D28" s="8"/>
      <c r="E28" s="8"/>
      <c r="F28" s="8"/>
    </row>
    <row r="29" spans="1:6" x14ac:dyDescent="0.25">
      <c r="A29" s="8"/>
      <c r="B29" s="7" t="s">
        <v>116</v>
      </c>
      <c r="C29" s="11" t="s">
        <v>179</v>
      </c>
      <c r="D29" s="8"/>
      <c r="E29" s="8"/>
      <c r="F29" s="8"/>
    </row>
    <row r="30" spans="1:6" x14ac:dyDescent="0.25">
      <c r="A30" s="8"/>
      <c r="B30" s="12"/>
      <c r="C30" s="11" t="s">
        <v>49</v>
      </c>
      <c r="D30" s="8"/>
      <c r="E30" s="8"/>
      <c r="F30" s="8"/>
    </row>
    <row r="31" spans="1:6" x14ac:dyDescent="0.25">
      <c r="A31" s="8"/>
      <c r="B31" s="12"/>
      <c r="C31" s="11"/>
      <c r="D31" s="8"/>
      <c r="E31" s="8"/>
      <c r="F31" s="8"/>
    </row>
    <row r="32" spans="1:6" x14ac:dyDescent="0.25">
      <c r="A32" s="8"/>
      <c r="B32" s="7" t="s">
        <v>117</v>
      </c>
      <c r="C32" s="11" t="s">
        <v>180</v>
      </c>
      <c r="D32" s="8"/>
      <c r="E32" s="8"/>
      <c r="F32" s="8"/>
    </row>
    <row r="33" spans="1:6" x14ac:dyDescent="0.25">
      <c r="A33" s="8"/>
      <c r="B33" s="12"/>
      <c r="C33" s="12"/>
      <c r="D33" s="8"/>
      <c r="E33" s="8"/>
      <c r="F33" s="8"/>
    </row>
    <row r="34" spans="1:6" x14ac:dyDescent="0.25">
      <c r="A34" s="8"/>
      <c r="B34" s="7" t="s">
        <v>118</v>
      </c>
      <c r="C34" s="11" t="s">
        <v>119</v>
      </c>
      <c r="D34" s="8"/>
      <c r="E34" s="8"/>
      <c r="F34" s="8"/>
    </row>
    <row r="35" spans="1:6" x14ac:dyDescent="0.25">
      <c r="A35" s="8"/>
      <c r="B35" s="12"/>
      <c r="C35" s="12"/>
      <c r="D35" s="8"/>
      <c r="E35" s="8"/>
      <c r="F35" s="8"/>
    </row>
    <row r="36" spans="1:6" x14ac:dyDescent="0.25">
      <c r="A36" s="8"/>
      <c r="B36" s="7" t="s">
        <v>120</v>
      </c>
      <c r="C36" s="11" t="s">
        <v>121</v>
      </c>
      <c r="D36" s="8"/>
      <c r="E36" s="8"/>
      <c r="F36" s="8"/>
    </row>
    <row r="37" spans="1:6" x14ac:dyDescent="0.25">
      <c r="A37" s="8"/>
      <c r="B37" s="12"/>
      <c r="C37" s="12"/>
      <c r="D37" s="8"/>
      <c r="E37" s="8"/>
      <c r="F37" s="8"/>
    </row>
    <row r="38" spans="1:6" x14ac:dyDescent="0.25">
      <c r="A38" s="8"/>
      <c r="B38" s="7" t="s">
        <v>122</v>
      </c>
      <c r="C38" s="11" t="s">
        <v>123</v>
      </c>
      <c r="D38" s="8"/>
      <c r="E38" s="8"/>
      <c r="F38" s="8"/>
    </row>
    <row r="39" spans="1:6" x14ac:dyDescent="0.25">
      <c r="A39" s="8"/>
      <c r="B39" s="12"/>
      <c r="C39" s="12"/>
      <c r="D39" s="8"/>
      <c r="E39" s="8"/>
      <c r="F39" s="8"/>
    </row>
  </sheetData>
  <mergeCells count="1">
    <mergeCell ref="B4:F4"/>
  </mergeCells>
  <hyperlinks>
    <hyperlink ref="B5" r:id="rId1" xr:uid="{B267A9EB-CECD-4B04-870D-BBAA4ACDFBC0}"/>
    <hyperlink ref="B8" r:id="rId2" xr:uid="{9D143167-FC6A-4BD6-8AD4-BA9E6EBD717F}"/>
    <hyperlink ref="B11" location="Notes!A1" display="Notes" xr:uid="{C236D37C-877F-4858-B400-D910719C5694}"/>
    <hyperlink ref="B13" location="Glossary!A1" display="Glossary" xr:uid="{054CAB0C-2ABA-4842-8523-312B761563FB}"/>
    <hyperlink ref="B17" location="'Oil and Condensate'!A1" display="Oil and Condensate" xr:uid="{8E0235A0-484F-417C-A79D-DE9A566C677F}"/>
    <hyperlink ref="B20" location="GAS!A1" display="Gas" xr:uid="{43667DA1-234C-4561-BBEF-06B967ABA9E7}"/>
    <hyperlink ref="B23" location="LPG!A1" display="LPG" xr:uid="{9892B11A-C732-4690-84DF-46491DE15DD1}"/>
    <hyperlink ref="B26" location="'Gas and LPG Combined'!A1" display="Gas and LPG combined" xr:uid="{4B3681FF-FDE8-48C5-AD0E-0928B48FC3F3}"/>
    <hyperlink ref="B29" location="'Gas System Deliverability'!A1" display="Gas system deliverability" xr:uid="{B0477A68-6621-4F5B-A774-BEE0FF488A57}"/>
    <hyperlink ref="B32" location="'2C Resources'!A1" display="2C resources" xr:uid="{89E5E4E9-7945-453F-950E-8224062A90D3}"/>
    <hyperlink ref="B34" location="'Petroleum Initially in Place'!A1" display="Petroleum Initially in Place" xr:uid="{E877374A-7959-4B05-91F9-9B80B3F828B5}"/>
    <hyperlink ref="B36" location="'Oil Production Profile'!A1" display="Oil production profile" xr:uid="{8D92B598-B9AA-41AA-99EC-070A7F885F6C}"/>
    <hyperlink ref="B38" location="'Gas LPG Production Profile'!A1" display="Gas/LPG production profile" xr:uid="{DD130571-265C-4E6A-A81C-3B1D9C27D766}"/>
    <hyperlink ref="B15" location="Activity!A1" display="Activity" xr:uid="{97C13C78-804A-4A11-A51A-FCF29F732449}"/>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3484F-B5F1-419B-86C7-F0823DAC56E2}">
  <sheetPr>
    <tabColor rgb="FF8CAD2D"/>
    <pageSetUpPr fitToPage="1"/>
  </sheetPr>
  <dimension ref="B2:F27"/>
  <sheetViews>
    <sheetView zoomScale="85" zoomScaleNormal="85" workbookViewId="0"/>
  </sheetViews>
  <sheetFormatPr defaultColWidth="10" defaultRowHeight="12" customHeight="1" x14ac:dyDescent="0.2"/>
  <cols>
    <col min="1" max="1" width="10" style="1" customWidth="1"/>
    <col min="2" max="2" width="35.875" style="1" bestFit="1" customWidth="1"/>
    <col min="3" max="6" width="13.125" style="1" bestFit="1" customWidth="1"/>
    <col min="7" max="16384" width="10" style="1"/>
  </cols>
  <sheetData>
    <row r="2" spans="2:6" ht="17.100000000000001" customHeight="1" x14ac:dyDescent="0.35">
      <c r="B2" s="321" t="s">
        <v>53</v>
      </c>
      <c r="C2" s="322"/>
      <c r="D2" s="322"/>
      <c r="E2" s="322"/>
      <c r="F2" s="322"/>
    </row>
    <row r="3" spans="2:6" ht="12" customHeight="1" thickBot="1" x14ac:dyDescent="0.25"/>
    <row r="4" spans="2:6" ht="17.100000000000001" customHeight="1" x14ac:dyDescent="0.25">
      <c r="B4" s="121" t="s">
        <v>36</v>
      </c>
      <c r="C4" s="341" t="s">
        <v>140</v>
      </c>
      <c r="D4" s="342"/>
      <c r="E4" s="342"/>
      <c r="F4" s="343"/>
    </row>
    <row r="5" spans="2:6" ht="53.1" customHeight="1" x14ac:dyDescent="0.25">
      <c r="B5" s="122" t="s">
        <v>1</v>
      </c>
      <c r="C5" s="213" t="s">
        <v>54</v>
      </c>
      <c r="D5" s="211" t="s">
        <v>55</v>
      </c>
      <c r="E5" s="211" t="s">
        <v>56</v>
      </c>
      <c r="F5" s="212" t="s">
        <v>57</v>
      </c>
    </row>
    <row r="6" spans="2:6" ht="17.100000000000001" customHeight="1" x14ac:dyDescent="0.25">
      <c r="B6" s="123" t="s">
        <v>31</v>
      </c>
      <c r="C6" s="214">
        <v>24.050921112534802</v>
      </c>
      <c r="D6" s="215" t="s">
        <v>36</v>
      </c>
      <c r="E6" s="215" t="s">
        <v>36</v>
      </c>
      <c r="F6" s="216">
        <v>32.351112410975503</v>
      </c>
    </row>
    <row r="7" spans="2:6" ht="17.100000000000001" customHeight="1" x14ac:dyDescent="0.25">
      <c r="B7" s="123" t="s">
        <v>26</v>
      </c>
      <c r="C7" s="214">
        <v>6.4156067811959998</v>
      </c>
      <c r="D7" s="217">
        <v>3.8430742581478001</v>
      </c>
      <c r="E7" s="215" t="s">
        <v>36</v>
      </c>
      <c r="F7" s="216">
        <v>33.616300000000003</v>
      </c>
    </row>
    <row r="8" spans="2:6" ht="17.100000000000001" customHeight="1" x14ac:dyDescent="0.25">
      <c r="B8" s="123" t="s">
        <v>18</v>
      </c>
      <c r="C8" s="214">
        <v>55.491662901378803</v>
      </c>
      <c r="D8" s="215" t="s">
        <v>36</v>
      </c>
      <c r="E8" s="217">
        <v>642.44932177368901</v>
      </c>
      <c r="F8" s="216">
        <v>201.84364471761501</v>
      </c>
    </row>
    <row r="9" spans="2:6" ht="17.100000000000001" customHeight="1" x14ac:dyDescent="0.25">
      <c r="B9" s="123" t="s">
        <v>21</v>
      </c>
      <c r="C9" s="214">
        <v>45.1158475471575</v>
      </c>
      <c r="D9" s="215" t="s">
        <v>36</v>
      </c>
      <c r="E9" s="217">
        <v>653.10386389982204</v>
      </c>
      <c r="F9" s="216">
        <v>153.01970475028801</v>
      </c>
    </row>
    <row r="10" spans="2:6" ht="17.100000000000001" customHeight="1" x14ac:dyDescent="0.25">
      <c r="B10" s="123" t="s">
        <v>25</v>
      </c>
      <c r="C10" s="214">
        <v>0.16400001485692001</v>
      </c>
      <c r="D10" s="215" t="s">
        <v>36</v>
      </c>
      <c r="E10" s="215" t="s">
        <v>36</v>
      </c>
      <c r="F10" s="216">
        <v>0.15758381771730001</v>
      </c>
    </row>
    <row r="11" spans="2:6" ht="17.100000000000001" customHeight="1" x14ac:dyDescent="0.25">
      <c r="B11" s="123" t="s">
        <v>32</v>
      </c>
      <c r="C11" s="214">
        <v>36.927477855295798</v>
      </c>
      <c r="D11" s="215" t="s">
        <v>36</v>
      </c>
      <c r="E11" s="215" t="s">
        <v>36</v>
      </c>
      <c r="F11" s="218">
        <v>23.526765000000001</v>
      </c>
    </row>
    <row r="12" spans="2:6" ht="17.100000000000001" customHeight="1" x14ac:dyDescent="0.25">
      <c r="B12" s="123" t="s">
        <v>58</v>
      </c>
      <c r="C12" s="214">
        <v>0.62898105697999995</v>
      </c>
      <c r="D12" s="215" t="s">
        <v>36</v>
      </c>
      <c r="E12" s="215" t="s">
        <v>36</v>
      </c>
      <c r="F12" s="216" t="s">
        <v>36</v>
      </c>
    </row>
    <row r="13" spans="2:6" ht="17.100000000000001" customHeight="1" x14ac:dyDescent="0.25">
      <c r="B13" s="123" t="s">
        <v>20</v>
      </c>
      <c r="C13" s="214">
        <v>2.5000002264770001E-2</v>
      </c>
      <c r="D13" s="215" t="s">
        <v>36</v>
      </c>
      <c r="E13" s="215" t="s">
        <v>36</v>
      </c>
      <c r="F13" s="216">
        <v>5.1301631001939997E-2</v>
      </c>
    </row>
    <row r="14" spans="2:6" ht="17.100000000000001" customHeight="1" x14ac:dyDescent="0.25">
      <c r="B14" s="123" t="s">
        <v>35</v>
      </c>
      <c r="C14" s="219" t="s">
        <v>36</v>
      </c>
      <c r="D14" s="217">
        <v>4.3707893649540202</v>
      </c>
      <c r="E14" s="217">
        <v>108.2037</v>
      </c>
      <c r="F14" s="216">
        <v>91.744770000000003</v>
      </c>
    </row>
    <row r="15" spans="2:6" ht="17.100000000000001" customHeight="1" x14ac:dyDescent="0.25">
      <c r="B15" s="123" t="s">
        <v>29</v>
      </c>
      <c r="C15" s="219" t="s">
        <v>36</v>
      </c>
      <c r="D15" s="217">
        <v>1.6353507481480001</v>
      </c>
      <c r="E15" s="217">
        <v>155.19999999999999</v>
      </c>
      <c r="F15" s="216">
        <v>36.224423999999999</v>
      </c>
    </row>
    <row r="16" spans="2:6" ht="17.100000000000001" customHeight="1" x14ac:dyDescent="0.25">
      <c r="B16" s="123" t="s">
        <v>27</v>
      </c>
      <c r="C16" s="219" t="s">
        <v>36</v>
      </c>
      <c r="D16" s="217">
        <v>4.9457191031588001</v>
      </c>
      <c r="E16" s="217">
        <v>66.61215</v>
      </c>
      <c r="F16" s="216">
        <v>249.40458737630999</v>
      </c>
    </row>
    <row r="17" spans="2:6" ht="17.100000000000001" customHeight="1" x14ac:dyDescent="0.25">
      <c r="B17" s="123" t="s">
        <v>33</v>
      </c>
      <c r="C17" s="219" t="s">
        <v>36</v>
      </c>
      <c r="D17" s="217">
        <v>2.5159242279199998</v>
      </c>
      <c r="E17" s="215" t="s">
        <v>36</v>
      </c>
      <c r="F17" s="216">
        <v>153.42840000000001</v>
      </c>
    </row>
    <row r="18" spans="2:6" ht="17.100000000000001" customHeight="1" x14ac:dyDescent="0.25">
      <c r="B18" s="123" t="s">
        <v>14</v>
      </c>
      <c r="C18" s="219" t="s">
        <v>36</v>
      </c>
      <c r="D18" s="217">
        <v>4.4028673988599998E-2</v>
      </c>
      <c r="E18" s="215" t="s">
        <v>36</v>
      </c>
      <c r="F18" s="216">
        <v>0.93600000000000005</v>
      </c>
    </row>
    <row r="19" spans="2:6" ht="17.100000000000001" customHeight="1" x14ac:dyDescent="0.25">
      <c r="B19" s="123" t="s">
        <v>28</v>
      </c>
      <c r="C19" s="219" t="s">
        <v>36</v>
      </c>
      <c r="D19" s="217">
        <v>2.2140133205696002</v>
      </c>
      <c r="E19" s="215" t="s">
        <v>36</v>
      </c>
      <c r="F19" s="216">
        <v>72.437200000000004</v>
      </c>
    </row>
    <row r="20" spans="2:6" ht="17.100000000000001" customHeight="1" x14ac:dyDescent="0.25">
      <c r="B20" s="123" t="s">
        <v>23</v>
      </c>
      <c r="C20" s="219" t="s">
        <v>36</v>
      </c>
      <c r="D20" s="217">
        <v>2.2014336994299999</v>
      </c>
      <c r="E20" s="217" t="s">
        <v>36</v>
      </c>
      <c r="F20" s="216">
        <v>65.961699999999993</v>
      </c>
    </row>
    <row r="21" spans="2:6" ht="17.100000000000001" customHeight="1" x14ac:dyDescent="0.25">
      <c r="B21" s="123" t="s">
        <v>34</v>
      </c>
      <c r="C21" s="219" t="s">
        <v>36</v>
      </c>
      <c r="D21" s="217">
        <v>10.765529107740401</v>
      </c>
      <c r="E21" s="215">
        <v>1428.5422280304499</v>
      </c>
      <c r="F21" s="216">
        <v>557.414447237731</v>
      </c>
    </row>
    <row r="22" spans="2:6" ht="17.100000000000001" customHeight="1" x14ac:dyDescent="0.25">
      <c r="B22" s="119" t="s">
        <v>59</v>
      </c>
      <c r="C22" s="220" t="s">
        <v>36</v>
      </c>
      <c r="D22" s="221" t="s">
        <v>36</v>
      </c>
      <c r="E22" s="221" t="s">
        <v>36</v>
      </c>
      <c r="F22" s="222">
        <v>155.32400000000001</v>
      </c>
    </row>
    <row r="23" spans="2:6" ht="17.100000000000001" customHeight="1" thickBot="1" x14ac:dyDescent="0.3">
      <c r="B23" s="193" t="s">
        <v>50</v>
      </c>
      <c r="C23" s="223">
        <v>168.819497271665</v>
      </c>
      <c r="D23" s="224">
        <v>32.535862504057199</v>
      </c>
      <c r="E23" s="224">
        <v>3054.11126370396</v>
      </c>
      <c r="F23" s="225">
        <v>1827.44194094164</v>
      </c>
    </row>
    <row r="25" spans="2:6" ht="17.100000000000001" customHeight="1" x14ac:dyDescent="0.25">
      <c r="B25" s="316"/>
      <c r="C25" s="315"/>
      <c r="D25" s="315"/>
      <c r="E25" s="315"/>
      <c r="F25" s="315"/>
    </row>
    <row r="26" spans="2:6" ht="17.100000000000001" customHeight="1" x14ac:dyDescent="0.25">
      <c r="B26" s="316"/>
      <c r="C26" s="315"/>
      <c r="D26" s="315"/>
      <c r="E26" s="315"/>
      <c r="F26" s="315"/>
    </row>
    <row r="27" spans="2:6" ht="17.100000000000001" customHeight="1" x14ac:dyDescent="0.25">
      <c r="B27" s="316"/>
      <c r="C27" s="315"/>
      <c r="D27" s="315"/>
      <c r="E27" s="315"/>
      <c r="F27" s="315"/>
    </row>
  </sheetData>
  <mergeCells count="5">
    <mergeCell ref="B2:F2"/>
    <mergeCell ref="C4:F4"/>
    <mergeCell ref="B25:F25"/>
    <mergeCell ref="B26:F26"/>
    <mergeCell ref="B27:F27"/>
  </mergeCells>
  <pageMargins left="0.05" right="0.05" top="0.5" bottom="0.5" header="0" footer="0"/>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CB45-6246-42DC-B8FB-50C6D373A0D0}">
  <sheetPr>
    <tabColor rgb="FF8CAD2D"/>
    <pageSetUpPr fitToPage="1"/>
  </sheetPr>
  <dimension ref="B2:T34"/>
  <sheetViews>
    <sheetView zoomScale="85" zoomScaleNormal="85" zoomScalePageLayoutView="90" workbookViewId="0"/>
  </sheetViews>
  <sheetFormatPr defaultColWidth="10" defaultRowHeight="12" customHeight="1" x14ac:dyDescent="0.2"/>
  <cols>
    <col min="1" max="1" width="10" style="1" customWidth="1"/>
    <col min="2" max="2" width="35.875" style="1" bestFit="1" customWidth="1"/>
    <col min="3" max="20" width="11.375" style="1" bestFit="1" customWidth="1"/>
    <col min="21" max="16384" width="10" style="1"/>
  </cols>
  <sheetData>
    <row r="2" spans="2:20" ht="17.100000000000001" customHeight="1" x14ac:dyDescent="0.35">
      <c r="B2" s="321" t="s">
        <v>60</v>
      </c>
      <c r="C2" s="322"/>
      <c r="D2" s="322"/>
      <c r="E2" s="322"/>
      <c r="F2" s="322"/>
      <c r="G2" s="322"/>
      <c r="H2" s="322"/>
      <c r="I2" s="322"/>
      <c r="J2" s="322"/>
      <c r="K2" s="322"/>
      <c r="L2" s="322"/>
      <c r="M2" s="322"/>
      <c r="N2" s="322"/>
      <c r="O2" s="322"/>
      <c r="P2" s="322"/>
      <c r="Q2" s="322"/>
      <c r="R2" s="322"/>
      <c r="S2" s="322"/>
      <c r="T2" s="322"/>
    </row>
    <row r="3" spans="2:20" ht="12" customHeight="1" thickBot="1" x14ac:dyDescent="0.25"/>
    <row r="4" spans="2:20" ht="17.100000000000001" customHeight="1" x14ac:dyDescent="0.2">
      <c r="B4" s="344" t="s">
        <v>1</v>
      </c>
      <c r="C4" s="341" t="s">
        <v>61</v>
      </c>
      <c r="D4" s="342"/>
      <c r="E4" s="342"/>
      <c r="F4" s="342"/>
      <c r="G4" s="342"/>
      <c r="H4" s="342"/>
      <c r="I4" s="342"/>
      <c r="J4" s="342"/>
      <c r="K4" s="342"/>
      <c r="L4" s="341" t="s">
        <v>62</v>
      </c>
      <c r="M4" s="342"/>
      <c r="N4" s="342"/>
      <c r="O4" s="342"/>
      <c r="P4" s="342"/>
      <c r="Q4" s="342"/>
      <c r="R4" s="342"/>
      <c r="S4" s="342"/>
      <c r="T4" s="343"/>
    </row>
    <row r="5" spans="2:20" ht="17.100000000000001" customHeight="1" x14ac:dyDescent="0.25">
      <c r="B5" s="345"/>
      <c r="C5" s="347" t="s">
        <v>63</v>
      </c>
      <c r="D5" s="348"/>
      <c r="E5" s="348"/>
      <c r="F5" s="347" t="s">
        <v>64</v>
      </c>
      <c r="G5" s="348"/>
      <c r="H5" s="348"/>
      <c r="I5" s="347" t="s">
        <v>65</v>
      </c>
      <c r="J5" s="348"/>
      <c r="K5" s="348"/>
      <c r="L5" s="347" t="s">
        <v>63</v>
      </c>
      <c r="M5" s="348"/>
      <c r="N5" s="348"/>
      <c r="O5" s="347" t="s">
        <v>64</v>
      </c>
      <c r="P5" s="348"/>
      <c r="Q5" s="348"/>
      <c r="R5" s="347" t="s">
        <v>65</v>
      </c>
      <c r="S5" s="348"/>
      <c r="T5" s="349"/>
    </row>
    <row r="6" spans="2:20" ht="17.100000000000001" customHeight="1" x14ac:dyDescent="0.25">
      <c r="B6" s="346"/>
      <c r="C6" s="201" t="s">
        <v>66</v>
      </c>
      <c r="D6" s="200" t="s">
        <v>67</v>
      </c>
      <c r="E6" s="200" t="s">
        <v>11</v>
      </c>
      <c r="F6" s="201" t="s">
        <v>66</v>
      </c>
      <c r="G6" s="200" t="s">
        <v>67</v>
      </c>
      <c r="H6" s="200" t="s">
        <v>11</v>
      </c>
      <c r="I6" s="201" t="s">
        <v>66</v>
      </c>
      <c r="J6" s="200" t="s">
        <v>67</v>
      </c>
      <c r="K6" s="200" t="s">
        <v>11</v>
      </c>
      <c r="L6" s="201" t="s">
        <v>66</v>
      </c>
      <c r="M6" s="200" t="s">
        <v>68</v>
      </c>
      <c r="N6" s="200" t="s">
        <v>11</v>
      </c>
      <c r="O6" s="201" t="s">
        <v>66</v>
      </c>
      <c r="P6" s="200" t="s">
        <v>68</v>
      </c>
      <c r="Q6" s="200" t="s">
        <v>11</v>
      </c>
      <c r="R6" s="201" t="s">
        <v>66</v>
      </c>
      <c r="S6" s="200" t="s">
        <v>68</v>
      </c>
      <c r="T6" s="203" t="s">
        <v>11</v>
      </c>
    </row>
    <row r="7" spans="2:20" ht="17.100000000000001" customHeight="1" x14ac:dyDescent="0.25">
      <c r="B7" s="226" t="s">
        <v>31</v>
      </c>
      <c r="C7" s="230">
        <v>17.8987804726817</v>
      </c>
      <c r="D7" s="231">
        <v>112.579938603603</v>
      </c>
      <c r="E7" s="232">
        <v>681.09575669523599</v>
      </c>
      <c r="F7" s="230">
        <v>17.951246253068899</v>
      </c>
      <c r="G7" s="231">
        <v>112.909938423635</v>
      </c>
      <c r="H7" s="232">
        <v>683.09221787581305</v>
      </c>
      <c r="I7" s="230">
        <v>18.5251900930616</v>
      </c>
      <c r="J7" s="231">
        <v>116.519936454893</v>
      </c>
      <c r="K7" s="232">
        <v>704.93229321485899</v>
      </c>
      <c r="L7" s="230">
        <v>5716.8827711972599</v>
      </c>
      <c r="M7" s="231">
        <v>201.889809627804</v>
      </c>
      <c r="N7" s="232">
        <v>241.88131004935599</v>
      </c>
      <c r="O7" s="230">
        <v>6547.9814354928703</v>
      </c>
      <c r="P7" s="231">
        <v>231.23978195221801</v>
      </c>
      <c r="Q7" s="232">
        <v>277.04509453570302</v>
      </c>
      <c r="R7" s="230">
        <v>7069.5772581955998</v>
      </c>
      <c r="S7" s="231">
        <v>249.65976458307699</v>
      </c>
      <c r="T7" s="233">
        <v>299.11381379425598</v>
      </c>
    </row>
    <row r="8" spans="2:20" ht="17.100000000000001" customHeight="1" x14ac:dyDescent="0.25">
      <c r="B8" s="227" t="s">
        <v>35</v>
      </c>
      <c r="C8" s="234">
        <v>77.410559781530097</v>
      </c>
      <c r="D8" s="235">
        <v>486.89775712800298</v>
      </c>
      <c r="E8" s="236">
        <v>2866.5350835238801</v>
      </c>
      <c r="F8" s="234">
        <v>78.630010769135794</v>
      </c>
      <c r="G8" s="235">
        <v>494.567872839198</v>
      </c>
      <c r="H8" s="236">
        <v>2910.2283374369999</v>
      </c>
      <c r="I8" s="234">
        <v>79.824606024981094</v>
      </c>
      <c r="J8" s="235">
        <v>502.08165070604701</v>
      </c>
      <c r="K8" s="236">
        <v>2953.0310038562002</v>
      </c>
      <c r="L8" s="234">
        <v>181944.15781530101</v>
      </c>
      <c r="M8" s="235">
        <v>6425.2972912595396</v>
      </c>
      <c r="N8" s="236">
        <v>7175.0965554004397</v>
      </c>
      <c r="O8" s="234">
        <v>187275.04835097</v>
      </c>
      <c r="P8" s="235">
        <v>6613.55591374089</v>
      </c>
      <c r="Q8" s="236">
        <v>7374.8865182204599</v>
      </c>
      <c r="R8" s="234">
        <v>192692.671607008</v>
      </c>
      <c r="S8" s="235">
        <v>6804.8774733340397</v>
      </c>
      <c r="T8" s="237">
        <v>7579.0198884600504</v>
      </c>
    </row>
    <row r="9" spans="2:20" ht="17.100000000000001" customHeight="1" x14ac:dyDescent="0.25">
      <c r="B9" s="227" t="s">
        <v>24</v>
      </c>
      <c r="C9" s="234">
        <v>0.56599999999999995</v>
      </c>
      <c r="D9" s="235">
        <v>3.5600327825067999</v>
      </c>
      <c r="E9" s="236">
        <v>20.3265857731629</v>
      </c>
      <c r="F9" s="234">
        <v>0.60399999999999998</v>
      </c>
      <c r="G9" s="235">
        <v>3.7990455841592001</v>
      </c>
      <c r="H9" s="236">
        <v>21.691268210230401</v>
      </c>
      <c r="I9" s="234">
        <v>0.60399999999999998</v>
      </c>
      <c r="J9" s="235">
        <v>3.7990455841592001</v>
      </c>
      <c r="K9" s="236">
        <v>21.691268210230401</v>
      </c>
      <c r="L9" s="234">
        <v>2152</v>
      </c>
      <c r="M9" s="235">
        <v>75.997162738399993</v>
      </c>
      <c r="N9" s="236">
        <v>95.312079999999995</v>
      </c>
      <c r="O9" s="234">
        <v>2294</v>
      </c>
      <c r="P9" s="235">
        <v>81.011845409800003</v>
      </c>
      <c r="Q9" s="236">
        <v>101.60126</v>
      </c>
      <c r="R9" s="234">
        <v>2294</v>
      </c>
      <c r="S9" s="235">
        <v>81.011845409800003</v>
      </c>
      <c r="T9" s="237">
        <v>101.60126</v>
      </c>
    </row>
    <row r="10" spans="2:20" ht="17.100000000000001" customHeight="1" x14ac:dyDescent="0.25">
      <c r="B10" s="227" t="s">
        <v>30</v>
      </c>
      <c r="C10" s="234">
        <v>4.9470000000000001</v>
      </c>
      <c r="D10" s="235">
        <v>31.115692888800599</v>
      </c>
      <c r="E10" s="236">
        <v>185.02966051533301</v>
      </c>
      <c r="F10" s="234">
        <v>5.04</v>
      </c>
      <c r="G10" s="235">
        <v>31.700645271791998</v>
      </c>
      <c r="H10" s="236">
        <v>188.50808348439</v>
      </c>
      <c r="I10" s="234">
        <v>5.0940000000000003</v>
      </c>
      <c r="J10" s="235">
        <v>32.040295042561198</v>
      </c>
      <c r="K10" s="236">
        <v>190.52781295029399</v>
      </c>
      <c r="L10" s="234">
        <v>1066.1289999999999</v>
      </c>
      <c r="M10" s="235">
        <v>37.649990294204301</v>
      </c>
      <c r="N10" s="236">
        <v>39.222885910000002</v>
      </c>
      <c r="O10" s="234">
        <v>1085.385</v>
      </c>
      <c r="P10" s="235">
        <v>38.330009516179501</v>
      </c>
      <c r="Q10" s="236">
        <v>39.931314149999999</v>
      </c>
      <c r="R10" s="234">
        <v>1099.26</v>
      </c>
      <c r="S10" s="235">
        <v>38.820000516641997</v>
      </c>
      <c r="T10" s="237">
        <v>40.441775399999997</v>
      </c>
    </row>
    <row r="11" spans="2:20" ht="17.100000000000001" customHeight="1" x14ac:dyDescent="0.25">
      <c r="B11" s="227" t="s">
        <v>29</v>
      </c>
      <c r="C11" s="234">
        <v>2.72</v>
      </c>
      <c r="D11" s="235">
        <v>17.108284749856001</v>
      </c>
      <c r="E11" s="236">
        <v>99.799692457242301</v>
      </c>
      <c r="F11" s="234">
        <v>3.77</v>
      </c>
      <c r="G11" s="235">
        <v>23.712585848145999</v>
      </c>
      <c r="H11" s="236">
        <v>138.32530903080999</v>
      </c>
      <c r="I11" s="234">
        <v>5.33</v>
      </c>
      <c r="J11" s="235">
        <v>33.524690337034002</v>
      </c>
      <c r="K11" s="236">
        <v>195.56336794011099</v>
      </c>
      <c r="L11" s="234">
        <v>13300.81</v>
      </c>
      <c r="M11" s="235">
        <v>469.71367199002702</v>
      </c>
      <c r="N11" s="236">
        <v>532.69744049999997</v>
      </c>
      <c r="O11" s="234">
        <v>14289.03</v>
      </c>
      <c r="P11" s="235">
        <v>504.612331916301</v>
      </c>
      <c r="Q11" s="236">
        <v>572.27565149999998</v>
      </c>
      <c r="R11" s="234">
        <v>16056.63</v>
      </c>
      <c r="S11" s="235">
        <v>567.034536775221</v>
      </c>
      <c r="T11" s="237">
        <v>643.06803149999996</v>
      </c>
    </row>
    <row r="12" spans="2:20" ht="17.100000000000001" customHeight="1" x14ac:dyDescent="0.25">
      <c r="B12" s="227" t="s">
        <v>26</v>
      </c>
      <c r="C12" s="234">
        <v>12.44537463</v>
      </c>
      <c r="D12" s="235">
        <v>78.279048892894806</v>
      </c>
      <c r="E12" s="236">
        <v>381.22284388032199</v>
      </c>
      <c r="F12" s="234">
        <v>12.68834663</v>
      </c>
      <c r="G12" s="235">
        <v>79.807296746660199</v>
      </c>
      <c r="H12" s="236">
        <v>388.65316390294402</v>
      </c>
      <c r="I12" s="234">
        <v>14.256034619999999</v>
      </c>
      <c r="J12" s="235">
        <v>89.667757236310706</v>
      </c>
      <c r="K12" s="236">
        <v>436.59458703532403</v>
      </c>
      <c r="L12" s="234">
        <v>3520.23711340206</v>
      </c>
      <c r="M12" s="235">
        <v>124.31600036476399</v>
      </c>
      <c r="N12" s="236">
        <v>138.141413402062</v>
      </c>
      <c r="O12" s="234">
        <v>4462.2268041237103</v>
      </c>
      <c r="P12" s="235">
        <v>157.58205232743501</v>
      </c>
      <c r="Q12" s="236">
        <v>175.53840412371099</v>
      </c>
      <c r="R12" s="234">
        <v>5253.4861107607903</v>
      </c>
      <c r="S12" s="235">
        <v>185.525111014597</v>
      </c>
      <c r="T12" s="237">
        <v>206.95139859720399</v>
      </c>
    </row>
    <row r="13" spans="2:20" ht="17.100000000000001" customHeight="1" x14ac:dyDescent="0.25">
      <c r="B13" s="227" t="s">
        <v>27</v>
      </c>
      <c r="C13" s="234">
        <v>11.235667133584</v>
      </c>
      <c r="D13" s="235">
        <v>70.670217895571199</v>
      </c>
      <c r="E13" s="236">
        <v>451.92461415846998</v>
      </c>
      <c r="F13" s="234">
        <v>15.7832223184794</v>
      </c>
      <c r="G13" s="235">
        <v>99.273478564275294</v>
      </c>
      <c r="H13" s="236">
        <v>634.83784021473696</v>
      </c>
      <c r="I13" s="234">
        <v>21.678525797699301</v>
      </c>
      <c r="J13" s="235">
        <v>136.35382070005099</v>
      </c>
      <c r="K13" s="236">
        <v>871.96063127980801</v>
      </c>
      <c r="L13" s="234">
        <v>58307.284515432002</v>
      </c>
      <c r="M13" s="235">
        <v>2059.1023188445502</v>
      </c>
      <c r="N13" s="236">
        <v>2265.2380034245298</v>
      </c>
      <c r="O13" s="234">
        <v>79017.144802306095</v>
      </c>
      <c r="P13" s="235">
        <v>2790.4641322790799</v>
      </c>
      <c r="Q13" s="236">
        <v>3069.8160755695899</v>
      </c>
      <c r="R13" s="234">
        <v>113389.126278906</v>
      </c>
      <c r="S13" s="235">
        <v>4004.2992019437702</v>
      </c>
      <c r="T13" s="237">
        <v>4405.1675559354899</v>
      </c>
    </row>
    <row r="14" spans="2:20" ht="17.100000000000001" customHeight="1" x14ac:dyDescent="0.25">
      <c r="B14" s="227" t="s">
        <v>18</v>
      </c>
      <c r="C14" s="234">
        <v>92.527869933566805</v>
      </c>
      <c r="D14" s="235">
        <v>581.98277430922803</v>
      </c>
      <c r="E14" s="236">
        <v>3346.5456798321102</v>
      </c>
      <c r="F14" s="234">
        <v>124.422695524825</v>
      </c>
      <c r="G14" s="235">
        <v>782.59518543505203</v>
      </c>
      <c r="H14" s="236">
        <v>4505.9809702101902</v>
      </c>
      <c r="I14" s="234">
        <v>169.56720295633099</v>
      </c>
      <c r="J14" s="235">
        <v>1066.54558544615</v>
      </c>
      <c r="K14" s="236">
        <v>6148.9108477085601</v>
      </c>
      <c r="L14" s="234">
        <v>13224.2498060991</v>
      </c>
      <c r="M14" s="235">
        <v>467.00997425992898</v>
      </c>
      <c r="N14" s="236">
        <v>544.83909201128301</v>
      </c>
      <c r="O14" s="234">
        <v>19248.969583547201</v>
      </c>
      <c r="P14" s="235">
        <v>679.77094516140801</v>
      </c>
      <c r="Q14" s="236">
        <v>793.05754684214605</v>
      </c>
      <c r="R14" s="234">
        <v>28236.866035915999</v>
      </c>
      <c r="S14" s="235">
        <v>997.17551271092498</v>
      </c>
      <c r="T14" s="237">
        <v>1163.35888067974</v>
      </c>
    </row>
    <row r="15" spans="2:20" ht="17.100000000000001" customHeight="1" x14ac:dyDescent="0.25">
      <c r="B15" s="227" t="s">
        <v>33</v>
      </c>
      <c r="C15" s="234">
        <v>19.149999999999999</v>
      </c>
      <c r="D15" s="235">
        <v>120.44987241167</v>
      </c>
      <c r="E15" s="236">
        <v>670.65659867521003</v>
      </c>
      <c r="F15" s="234">
        <v>22.15</v>
      </c>
      <c r="G15" s="235">
        <v>139.31930412106999</v>
      </c>
      <c r="H15" s="236">
        <v>775.72029559560895</v>
      </c>
      <c r="I15" s="234">
        <v>24.52</v>
      </c>
      <c r="J15" s="235">
        <v>154.226155171496</v>
      </c>
      <c r="K15" s="236">
        <v>858.72061616272401</v>
      </c>
      <c r="L15" s="234">
        <v>43077</v>
      </c>
      <c r="M15" s="235">
        <v>1521.2498974359</v>
      </c>
      <c r="N15" s="236">
        <v>1783.3878</v>
      </c>
      <c r="O15" s="234">
        <v>49814</v>
      </c>
      <c r="P15" s="235">
        <v>1759.1648069938001</v>
      </c>
      <c r="Q15" s="236">
        <v>2062.2995999999998</v>
      </c>
      <c r="R15" s="234">
        <v>55154</v>
      </c>
      <c r="S15" s="235">
        <v>1947.7451271718</v>
      </c>
      <c r="T15" s="237">
        <v>2283.3755999999998</v>
      </c>
    </row>
    <row r="16" spans="2:20" ht="17.100000000000001" customHeight="1" x14ac:dyDescent="0.25">
      <c r="B16" s="227" t="s">
        <v>21</v>
      </c>
      <c r="C16" s="234">
        <v>129.49526906536099</v>
      </c>
      <c r="D16" s="235">
        <v>814.50071210640397</v>
      </c>
      <c r="E16" s="236">
        <v>4686.3001424916602</v>
      </c>
      <c r="F16" s="234">
        <v>145.70579907555199</v>
      </c>
      <c r="G16" s="235">
        <v>916.461875106565</v>
      </c>
      <c r="H16" s="236">
        <v>5274.0499546051096</v>
      </c>
      <c r="I16" s="234">
        <v>179.83107396694001</v>
      </c>
      <c r="J16" s="235">
        <v>1131.10338981575</v>
      </c>
      <c r="K16" s="236">
        <v>6511.82630428429</v>
      </c>
      <c r="L16" s="234">
        <v>17921.242169146699</v>
      </c>
      <c r="M16" s="235">
        <v>632.88269405339895</v>
      </c>
      <c r="N16" s="236">
        <v>738.35517736884299</v>
      </c>
      <c r="O16" s="234">
        <v>20070.850454212301</v>
      </c>
      <c r="P16" s="235">
        <v>708.79539417605099</v>
      </c>
      <c r="Q16" s="236">
        <v>826.919038713546</v>
      </c>
      <c r="R16" s="234">
        <v>24683.855385390001</v>
      </c>
      <c r="S16" s="235">
        <v>871.702125806048</v>
      </c>
      <c r="T16" s="237">
        <v>1016.97484187807</v>
      </c>
    </row>
    <row r="17" spans="2:20" ht="17.100000000000001" customHeight="1" x14ac:dyDescent="0.25">
      <c r="B17" s="227" t="s">
        <v>25</v>
      </c>
      <c r="C17" s="234">
        <v>3.8454261734456199</v>
      </c>
      <c r="D17" s="235">
        <v>24.187002191123799</v>
      </c>
      <c r="E17" s="236">
        <v>140.92963913804101</v>
      </c>
      <c r="F17" s="234">
        <v>4.3789876005793502</v>
      </c>
      <c r="G17" s="235">
        <v>27.5430024951471</v>
      </c>
      <c r="H17" s="236">
        <v>160.48393975189401</v>
      </c>
      <c r="I17" s="234">
        <v>5.3556466729519698</v>
      </c>
      <c r="J17" s="235">
        <v>33.686003051647504</v>
      </c>
      <c r="K17" s="236">
        <v>196.27716641187601</v>
      </c>
      <c r="L17" s="234">
        <v>481.48439696303302</v>
      </c>
      <c r="M17" s="235">
        <v>17.003461000000001</v>
      </c>
      <c r="N17" s="236">
        <v>19.9960470058748</v>
      </c>
      <c r="O17" s="234">
        <v>548.29142702909905</v>
      </c>
      <c r="P17" s="235">
        <v>19.362729000000002</v>
      </c>
      <c r="Q17" s="236">
        <v>22.770542964518501</v>
      </c>
      <c r="R17" s="234">
        <v>670.57855029961297</v>
      </c>
      <c r="S17" s="235">
        <v>23.681258</v>
      </c>
      <c r="T17" s="237">
        <v>27.849127193942898</v>
      </c>
    </row>
    <row r="18" spans="2:20" ht="17.100000000000001" customHeight="1" x14ac:dyDescent="0.25">
      <c r="B18" s="227" t="s">
        <v>14</v>
      </c>
      <c r="C18" s="234">
        <v>0.1585</v>
      </c>
      <c r="D18" s="235">
        <v>0.9969349753133</v>
      </c>
      <c r="E18" s="236">
        <v>4.8859961789539197</v>
      </c>
      <c r="F18" s="234">
        <v>0.2172</v>
      </c>
      <c r="G18" s="235">
        <v>1.3661468557605601</v>
      </c>
      <c r="H18" s="236">
        <v>6.6955102212542101</v>
      </c>
      <c r="I18" s="234">
        <v>0.2979</v>
      </c>
      <c r="J18" s="235">
        <v>1.8737345687434199</v>
      </c>
      <c r="K18" s="236">
        <v>9.18320669848816</v>
      </c>
      <c r="L18" s="234">
        <v>510</v>
      </c>
      <c r="M18" s="235">
        <v>18.010480016999999</v>
      </c>
      <c r="N18" s="236">
        <v>18.36</v>
      </c>
      <c r="O18" s="234">
        <v>700</v>
      </c>
      <c r="P18" s="235">
        <v>24.720266689999999</v>
      </c>
      <c r="Q18" s="236">
        <v>25.2</v>
      </c>
      <c r="R18" s="234">
        <v>960</v>
      </c>
      <c r="S18" s="235">
        <v>33.902080032000001</v>
      </c>
      <c r="T18" s="237">
        <v>34.56</v>
      </c>
    </row>
    <row r="19" spans="2:20" ht="17.100000000000001" customHeight="1" x14ac:dyDescent="0.25">
      <c r="B19" s="227" t="s">
        <v>12</v>
      </c>
      <c r="C19" s="234">
        <v>0.25981249006833002</v>
      </c>
      <c r="D19" s="235">
        <v>1.63417134619784</v>
      </c>
      <c r="E19" s="236">
        <v>8.9784292141543993</v>
      </c>
      <c r="F19" s="234">
        <v>0.25981249006833002</v>
      </c>
      <c r="G19" s="235">
        <v>1.63417134619784</v>
      </c>
      <c r="H19" s="236">
        <v>8.9784292141543993</v>
      </c>
      <c r="I19" s="234">
        <v>0.25981249006833002</v>
      </c>
      <c r="J19" s="235">
        <v>1.63417134619784</v>
      </c>
      <c r="K19" s="236">
        <v>8.9784292141543993</v>
      </c>
      <c r="L19" s="234">
        <v>14.7</v>
      </c>
      <c r="M19" s="235">
        <v>0.51912560049000001</v>
      </c>
      <c r="N19" s="236">
        <v>0.56742000000000004</v>
      </c>
      <c r="O19" s="234">
        <v>14.7</v>
      </c>
      <c r="P19" s="235">
        <v>0.51912560049000001</v>
      </c>
      <c r="Q19" s="236">
        <v>0.56742000000000004</v>
      </c>
      <c r="R19" s="234">
        <v>14.7</v>
      </c>
      <c r="S19" s="235">
        <v>0.51912560049000001</v>
      </c>
      <c r="T19" s="237">
        <v>0.56742000000000004</v>
      </c>
    </row>
    <row r="20" spans="2:20" ht="17.100000000000001" customHeight="1" x14ac:dyDescent="0.25">
      <c r="B20" s="227" t="s">
        <v>32</v>
      </c>
      <c r="C20" s="234">
        <v>50.063448593675503</v>
      </c>
      <c r="D20" s="235">
        <v>314.88960812513898</v>
      </c>
      <c r="E20" s="236">
        <v>1936.01648710124</v>
      </c>
      <c r="F20" s="234">
        <v>69.9358368027968</v>
      </c>
      <c r="G20" s="235">
        <v>439.88316553003898</v>
      </c>
      <c r="H20" s="236">
        <v>2704.5067188308099</v>
      </c>
      <c r="I20" s="234">
        <v>92.196038455426702</v>
      </c>
      <c r="J20" s="235">
        <v>579.89561717062998</v>
      </c>
      <c r="K20" s="236">
        <v>3565.3366979132802</v>
      </c>
      <c r="L20" s="234">
        <v>2773.2693032243601</v>
      </c>
      <c r="M20" s="235">
        <v>97.937081112709507</v>
      </c>
      <c r="N20" s="236">
        <v>115.090676083811</v>
      </c>
      <c r="O20" s="234">
        <v>3921.4702111255101</v>
      </c>
      <c r="P20" s="235">
        <v>138.485413479876</v>
      </c>
      <c r="Q20" s="236">
        <v>162.74101376170901</v>
      </c>
      <c r="R20" s="234">
        <v>5180.5883059936596</v>
      </c>
      <c r="S20" s="235">
        <v>182.95074933608399</v>
      </c>
      <c r="T20" s="237">
        <v>214.99441469873699</v>
      </c>
    </row>
    <row r="21" spans="2:20" ht="17.100000000000001" customHeight="1" x14ac:dyDescent="0.25">
      <c r="B21" s="227" t="s">
        <v>28</v>
      </c>
      <c r="C21" s="234">
        <v>5.0123060325621198</v>
      </c>
      <c r="D21" s="235">
        <v>31.526455462681501</v>
      </c>
      <c r="E21" s="236">
        <v>150.70683063188</v>
      </c>
      <c r="F21" s="234">
        <v>6.8562721471701096</v>
      </c>
      <c r="G21" s="235">
        <v>43.124653020695902</v>
      </c>
      <c r="H21" s="236">
        <v>206.15003125047801</v>
      </c>
      <c r="I21" s="234">
        <v>8.8744120709403003</v>
      </c>
      <c r="J21" s="235">
        <v>55.818370844561002</v>
      </c>
      <c r="K21" s="236">
        <v>266.83017921175502</v>
      </c>
      <c r="L21" s="234">
        <v>19465.180237287601</v>
      </c>
      <c r="M21" s="235">
        <v>687.40635233523801</v>
      </c>
      <c r="N21" s="236">
        <v>786.39328158641797</v>
      </c>
      <c r="O21" s="234">
        <v>26198.2903264501</v>
      </c>
      <c r="P21" s="235">
        <v>925.18389098842101</v>
      </c>
      <c r="Q21" s="236">
        <v>1058.41092918859</v>
      </c>
      <c r="R21" s="234">
        <v>33380.801346577398</v>
      </c>
      <c r="S21" s="235">
        <v>1178.83187373329</v>
      </c>
      <c r="T21" s="237">
        <v>1348.58437440173</v>
      </c>
    </row>
    <row r="22" spans="2:20" ht="17.100000000000001" customHeight="1" x14ac:dyDescent="0.25">
      <c r="B22" s="227" t="s">
        <v>58</v>
      </c>
      <c r="C22" s="234">
        <v>0.42</v>
      </c>
      <c r="D22" s="235">
        <v>2.6417204393159999</v>
      </c>
      <c r="E22" s="236">
        <v>15.433142692889801</v>
      </c>
      <c r="F22" s="234">
        <v>0.82</v>
      </c>
      <c r="G22" s="235">
        <v>5.1576446672360001</v>
      </c>
      <c r="H22" s="236">
        <v>30.131373828975299</v>
      </c>
      <c r="I22" s="234">
        <v>1.59</v>
      </c>
      <c r="J22" s="235">
        <v>10.000798805982001</v>
      </c>
      <c r="K22" s="236">
        <v>58.425468765939797</v>
      </c>
      <c r="L22" s="234" t="s">
        <v>19</v>
      </c>
      <c r="M22" s="235" t="s">
        <v>19</v>
      </c>
      <c r="N22" s="236" t="s">
        <v>19</v>
      </c>
      <c r="O22" s="234" t="s">
        <v>19</v>
      </c>
      <c r="P22" s="235" t="s">
        <v>19</v>
      </c>
      <c r="Q22" s="236" t="s">
        <v>19</v>
      </c>
      <c r="R22" s="234" t="s">
        <v>19</v>
      </c>
      <c r="S22" s="235" t="s">
        <v>19</v>
      </c>
      <c r="T22" s="237" t="s">
        <v>19</v>
      </c>
    </row>
    <row r="23" spans="2:20" ht="17.100000000000001" customHeight="1" x14ac:dyDescent="0.25">
      <c r="B23" s="227" t="s">
        <v>23</v>
      </c>
      <c r="C23" s="234">
        <v>0.35136385999999997</v>
      </c>
      <c r="D23" s="235">
        <v>2.21001212047373</v>
      </c>
      <c r="E23" s="236">
        <v>13.263625009722601</v>
      </c>
      <c r="F23" s="234">
        <v>0.47028722949479002</v>
      </c>
      <c r="G23" s="235">
        <v>2.9580175869182601</v>
      </c>
      <c r="H23" s="236">
        <v>17.752860123064998</v>
      </c>
      <c r="I23" s="234">
        <v>0.70894058886347</v>
      </c>
      <c r="J23" s="235">
        <v>4.4591020091936899</v>
      </c>
      <c r="K23" s="236">
        <v>26.761779440996101</v>
      </c>
      <c r="L23" s="234">
        <v>3129.12</v>
      </c>
      <c r="M23" s="235">
        <v>110.503829864304</v>
      </c>
      <c r="N23" s="236">
        <v>122.348592</v>
      </c>
      <c r="O23" s="234">
        <v>3934.67</v>
      </c>
      <c r="P23" s="235">
        <v>138.95155962448899</v>
      </c>
      <c r="Q23" s="236">
        <v>153.845597</v>
      </c>
      <c r="R23" s="234">
        <v>4791.3</v>
      </c>
      <c r="S23" s="235">
        <v>169.20316255970999</v>
      </c>
      <c r="T23" s="237">
        <v>187.33983000000001</v>
      </c>
    </row>
    <row r="24" spans="2:20" ht="17.100000000000001" customHeight="1" x14ac:dyDescent="0.25">
      <c r="B24" s="227" t="s">
        <v>16</v>
      </c>
      <c r="C24" s="234">
        <v>0.31797462880437</v>
      </c>
      <c r="D24" s="235">
        <v>2.0000001811819401</v>
      </c>
      <c r="E24" s="236">
        <v>12.131279144822599</v>
      </c>
      <c r="F24" s="234">
        <v>0.46265308491036</v>
      </c>
      <c r="G24" s="235">
        <v>2.9100002636197302</v>
      </c>
      <c r="H24" s="236">
        <v>17.651011155716901</v>
      </c>
      <c r="I24" s="234">
        <v>0.64866824276090995</v>
      </c>
      <c r="J24" s="235">
        <v>4.0800003696111702</v>
      </c>
      <c r="K24" s="236">
        <v>24.747809455438201</v>
      </c>
      <c r="L24" s="234">
        <v>191.17742691566099</v>
      </c>
      <c r="M24" s="235">
        <v>6.7513671120901799</v>
      </c>
      <c r="N24" s="236">
        <v>7.3660662590604202</v>
      </c>
      <c r="O24" s="234">
        <v>199.24744565411299</v>
      </c>
      <c r="P24" s="235">
        <v>7.0363571341013698</v>
      </c>
      <c r="Q24" s="236">
        <v>7.6770040810529796</v>
      </c>
      <c r="R24" s="234">
        <v>210.39417030658299</v>
      </c>
      <c r="S24" s="235">
        <v>7.43</v>
      </c>
      <c r="T24" s="237">
        <v>8.1064873819126309</v>
      </c>
    </row>
    <row r="25" spans="2:20" ht="17.100000000000001" customHeight="1" x14ac:dyDescent="0.25">
      <c r="B25" s="227" t="s">
        <v>17</v>
      </c>
      <c r="C25" s="234">
        <v>0.64803332379407996</v>
      </c>
      <c r="D25" s="235">
        <v>4.0760068495826296</v>
      </c>
      <c r="E25" s="236">
        <v>23.922793070956899</v>
      </c>
      <c r="F25" s="234">
        <v>0.70685872364780999</v>
      </c>
      <c r="G25" s="235">
        <v>4.4460074713553404</v>
      </c>
      <c r="H25" s="236">
        <v>26.0943910680752</v>
      </c>
      <c r="I25" s="234">
        <v>0.74278991382874004</v>
      </c>
      <c r="J25" s="235">
        <v>4.6720078511408296</v>
      </c>
      <c r="K25" s="236">
        <v>27.420826601450099</v>
      </c>
      <c r="L25" s="234">
        <v>285.13466246939498</v>
      </c>
      <c r="M25" s="235">
        <v>10.0694355697237</v>
      </c>
      <c r="N25" s="236">
        <v>19.776940188877202</v>
      </c>
      <c r="O25" s="234">
        <v>311.01783840503703</v>
      </c>
      <c r="P25" s="235">
        <v>10.9834913010283</v>
      </c>
      <c r="Q25" s="236">
        <v>21.572197271773401</v>
      </c>
      <c r="R25" s="234">
        <v>326.82756208464502</v>
      </c>
      <c r="S25" s="235">
        <v>11.541806423392799</v>
      </c>
      <c r="T25" s="237">
        <v>22.668759706191</v>
      </c>
    </row>
    <row r="26" spans="2:20" ht="17.100000000000001" customHeight="1" x14ac:dyDescent="0.25">
      <c r="B26" s="227" t="s">
        <v>20</v>
      </c>
      <c r="C26" s="234">
        <v>1.2229304223816</v>
      </c>
      <c r="D26" s="235">
        <v>7.6920006968257599</v>
      </c>
      <c r="E26" s="236">
        <v>45.921658618951703</v>
      </c>
      <c r="F26" s="234">
        <v>1.47572025228107</v>
      </c>
      <c r="G26" s="235">
        <v>9.2820008408654004</v>
      </c>
      <c r="H26" s="236">
        <v>55.414045150950301</v>
      </c>
      <c r="I26" s="234">
        <v>1.9654011806398</v>
      </c>
      <c r="J26" s="235">
        <v>12.362001119885599</v>
      </c>
      <c r="K26" s="236">
        <v>73.801812772683505</v>
      </c>
      <c r="L26" s="234">
        <v>214.76379954054599</v>
      </c>
      <c r="M26" s="235">
        <v>7.5843119999999997</v>
      </c>
      <c r="N26" s="236">
        <v>12.9695858542536</v>
      </c>
      <c r="O26" s="234">
        <v>259.15725264370099</v>
      </c>
      <c r="P26" s="235">
        <v>9.1520519999999994</v>
      </c>
      <c r="Q26" s="236">
        <v>15.6505064871531</v>
      </c>
      <c r="R26" s="234">
        <v>345.15211777434098</v>
      </c>
      <c r="S26" s="235">
        <v>12.188931999999999</v>
      </c>
      <c r="T26" s="237">
        <v>20.843736392392501</v>
      </c>
    </row>
    <row r="27" spans="2:20" ht="17.100000000000001" customHeight="1" x14ac:dyDescent="0.25">
      <c r="B27" s="227" t="s">
        <v>34</v>
      </c>
      <c r="C27" s="234">
        <v>32.735488035409702</v>
      </c>
      <c r="D27" s="235">
        <v>205.90001865268101</v>
      </c>
      <c r="E27" s="236">
        <v>1122.68866449705</v>
      </c>
      <c r="F27" s="234">
        <v>48.968092835872604</v>
      </c>
      <c r="G27" s="235">
        <v>308.00002790201899</v>
      </c>
      <c r="H27" s="236">
        <v>1679.39829366242</v>
      </c>
      <c r="I27" s="234">
        <v>61.2419135077212</v>
      </c>
      <c r="J27" s="235">
        <v>385.20003489564198</v>
      </c>
      <c r="K27" s="236">
        <v>2100.33838545053</v>
      </c>
      <c r="L27" s="234">
        <v>80920.976250683205</v>
      </c>
      <c r="M27" s="235">
        <v>2857.69730533149</v>
      </c>
      <c r="N27" s="236">
        <v>2118.5111582428899</v>
      </c>
      <c r="O27" s="234">
        <v>120890.16755062299</v>
      </c>
      <c r="P27" s="235">
        <v>4269.1959743574198</v>
      </c>
      <c r="Q27" s="236">
        <v>3164.9045864753198</v>
      </c>
      <c r="R27" s="234">
        <v>151336.41231555099</v>
      </c>
      <c r="S27" s="235">
        <v>5344.3949604974696</v>
      </c>
      <c r="T27" s="237">
        <v>3961.9872744211302</v>
      </c>
    </row>
    <row r="28" spans="2:20" ht="17.100000000000001" customHeight="1" x14ac:dyDescent="0.25">
      <c r="B28" s="227" t="s">
        <v>59</v>
      </c>
      <c r="C28" s="234" t="s">
        <v>19</v>
      </c>
      <c r="D28" s="235" t="s">
        <v>19</v>
      </c>
      <c r="E28" s="236" t="s">
        <v>19</v>
      </c>
      <c r="F28" s="234" t="s">
        <v>19</v>
      </c>
      <c r="G28" s="235" t="s">
        <v>19</v>
      </c>
      <c r="H28" s="236" t="s">
        <v>19</v>
      </c>
      <c r="I28" s="234" t="s">
        <v>19</v>
      </c>
      <c r="J28" s="235" t="s">
        <v>19</v>
      </c>
      <c r="K28" s="236" t="s">
        <v>19</v>
      </c>
      <c r="L28" s="234">
        <v>4446</v>
      </c>
      <c r="M28" s="235">
        <v>157.0090081482</v>
      </c>
      <c r="N28" s="236">
        <v>167.61420000000001</v>
      </c>
      <c r="O28" s="234">
        <v>5493</v>
      </c>
      <c r="P28" s="235">
        <v>193.98346418310001</v>
      </c>
      <c r="Q28" s="236">
        <v>207.08609999999999</v>
      </c>
      <c r="R28" s="234">
        <v>6683</v>
      </c>
      <c r="S28" s="235">
        <v>236.00791755610001</v>
      </c>
      <c r="T28" s="237">
        <v>251.94909999999999</v>
      </c>
    </row>
    <row r="29" spans="2:20" ht="17.100000000000001" customHeight="1" x14ac:dyDescent="0.25">
      <c r="B29" s="228" t="s">
        <v>39</v>
      </c>
      <c r="C29" s="238" t="s">
        <v>19</v>
      </c>
      <c r="D29" s="239" t="s">
        <v>19</v>
      </c>
      <c r="E29" s="240" t="s">
        <v>19</v>
      </c>
      <c r="F29" s="238" t="s">
        <v>19</v>
      </c>
      <c r="G29" s="239" t="s">
        <v>19</v>
      </c>
      <c r="H29" s="240" t="s">
        <v>19</v>
      </c>
      <c r="I29" s="238" t="s">
        <v>19</v>
      </c>
      <c r="J29" s="239" t="s">
        <v>19</v>
      </c>
      <c r="K29" s="240" t="s">
        <v>19</v>
      </c>
      <c r="L29" s="238">
        <v>34.26</v>
      </c>
      <c r="M29" s="239">
        <v>1.2098804811420001</v>
      </c>
      <c r="N29" s="240">
        <v>1.2868056000000001</v>
      </c>
      <c r="O29" s="238">
        <v>37.94</v>
      </c>
      <c r="P29" s="239">
        <v>1.339838454598</v>
      </c>
      <c r="Q29" s="240">
        <v>1.4250263999999999</v>
      </c>
      <c r="R29" s="238">
        <v>41.91</v>
      </c>
      <c r="S29" s="239">
        <v>1.480037681397</v>
      </c>
      <c r="T29" s="241">
        <v>1.5741396000000001</v>
      </c>
    </row>
    <row r="30" spans="2:20" ht="17.100000000000001" customHeight="1" thickBot="1" x14ac:dyDescent="0.3">
      <c r="B30" s="229" t="s">
        <v>50</v>
      </c>
      <c r="C30" s="242">
        <v>463.43180457686498</v>
      </c>
      <c r="D30" s="243">
        <v>2914.8982628090498</v>
      </c>
      <c r="E30" s="244">
        <v>16864.315203301299</v>
      </c>
      <c r="F30" s="242">
        <v>561.29704173788298</v>
      </c>
      <c r="G30" s="243">
        <v>3530.45206592041</v>
      </c>
      <c r="H30" s="244">
        <v>20434.3440448246</v>
      </c>
      <c r="I30" s="242">
        <v>693.11215658221397</v>
      </c>
      <c r="J30" s="243">
        <v>4359.5441685276801</v>
      </c>
      <c r="K30" s="244">
        <v>25251.860494578999</v>
      </c>
      <c r="L30" s="242">
        <v>452696.059267662</v>
      </c>
      <c r="M30" s="243">
        <v>15986.8104494409</v>
      </c>
      <c r="N30" s="244">
        <v>16944.452530887698</v>
      </c>
      <c r="O30" s="242">
        <v>546612.58848258306</v>
      </c>
      <c r="P30" s="243">
        <v>19303.441376286701</v>
      </c>
      <c r="Q30" s="244">
        <v>20135.221427285302</v>
      </c>
      <c r="R30" s="242">
        <v>649871.13704476401</v>
      </c>
      <c r="S30" s="243">
        <v>22949.982602685901</v>
      </c>
      <c r="T30" s="245">
        <v>23820.097710040802</v>
      </c>
    </row>
    <row r="32" spans="2:20" ht="17.100000000000001" customHeight="1" x14ac:dyDescent="0.25">
      <c r="B32" s="316"/>
      <c r="C32" s="315"/>
      <c r="D32" s="315"/>
      <c r="E32" s="315"/>
      <c r="F32" s="315"/>
      <c r="G32" s="315"/>
      <c r="H32" s="315"/>
      <c r="I32" s="315"/>
      <c r="J32" s="315"/>
      <c r="K32" s="315"/>
      <c r="L32" s="315"/>
      <c r="M32" s="315"/>
      <c r="N32" s="315"/>
      <c r="O32" s="315"/>
      <c r="P32" s="315"/>
      <c r="Q32" s="315"/>
      <c r="R32" s="315"/>
      <c r="S32" s="315"/>
      <c r="T32" s="315"/>
    </row>
    <row r="33" spans="2:20" ht="17.100000000000001" customHeight="1" x14ac:dyDescent="0.25">
      <c r="B33" s="316"/>
      <c r="C33" s="315"/>
      <c r="D33" s="315"/>
      <c r="E33" s="315"/>
      <c r="F33" s="315"/>
      <c r="G33" s="315"/>
      <c r="H33" s="315"/>
      <c r="I33" s="315"/>
      <c r="J33" s="315"/>
      <c r="K33" s="315"/>
      <c r="L33" s="315"/>
      <c r="M33" s="315"/>
      <c r="N33" s="315"/>
      <c r="O33" s="315"/>
      <c r="P33" s="315"/>
      <c r="Q33" s="315"/>
      <c r="R33" s="315"/>
      <c r="S33" s="315"/>
      <c r="T33" s="315"/>
    </row>
    <row r="34" spans="2:20" ht="17.100000000000001" customHeight="1" x14ac:dyDescent="0.25">
      <c r="B34" s="316"/>
      <c r="C34" s="315"/>
      <c r="D34" s="315"/>
      <c r="E34" s="315"/>
      <c r="F34" s="315"/>
      <c r="G34" s="315"/>
      <c r="H34" s="315"/>
      <c r="I34" s="315"/>
      <c r="J34" s="315"/>
      <c r="K34" s="315"/>
      <c r="L34" s="315"/>
      <c r="M34" s="315"/>
      <c r="N34" s="315"/>
      <c r="O34" s="315"/>
      <c r="P34" s="315"/>
      <c r="Q34" s="315"/>
      <c r="R34" s="315"/>
      <c r="S34" s="315"/>
      <c r="T34" s="315"/>
    </row>
  </sheetData>
  <mergeCells count="13">
    <mergeCell ref="B32:T32"/>
    <mergeCell ref="B33:T33"/>
    <mergeCell ref="B34:T34"/>
    <mergeCell ref="B2:T2"/>
    <mergeCell ref="B4:B6"/>
    <mergeCell ref="C4:K4"/>
    <mergeCell ref="L4:T4"/>
    <mergeCell ref="C5:E5"/>
    <mergeCell ref="F5:H5"/>
    <mergeCell ref="I5:K5"/>
    <mergeCell ref="L5:N5"/>
    <mergeCell ref="O5:Q5"/>
    <mergeCell ref="R5:T5"/>
  </mergeCells>
  <pageMargins left="0.05" right="0.05" top="0.5" bottom="0.5" header="0" footer="0"/>
  <pageSetup paperSize="8"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F5CB-049E-4294-97F6-98D8F1A31D6C}">
  <sheetPr>
    <tabColor rgb="FF603F99"/>
    <pageSetUpPr fitToPage="1"/>
  </sheetPr>
  <dimension ref="B2:AM28"/>
  <sheetViews>
    <sheetView zoomScale="85" zoomScaleNormal="85" zoomScalePageLayoutView="85" workbookViewId="0">
      <pane xSplit="2" topLeftCell="C1" activePane="topRight" state="frozen"/>
      <selection pane="topRight"/>
    </sheetView>
  </sheetViews>
  <sheetFormatPr defaultColWidth="10" defaultRowHeight="12" customHeight="1" x14ac:dyDescent="0.2"/>
  <cols>
    <col min="1" max="1" width="10" style="1"/>
    <col min="2" max="2" width="46.875" style="1" customWidth="1"/>
    <col min="3" max="38" width="10.5" style="1" bestFit="1" customWidth="1"/>
    <col min="39" max="16384" width="10" style="1"/>
  </cols>
  <sheetData>
    <row r="2" spans="2:39" ht="42.75" customHeight="1" x14ac:dyDescent="0.35">
      <c r="B2" s="350" t="s">
        <v>160</v>
      </c>
      <c r="C2" s="351"/>
      <c r="D2" s="351"/>
      <c r="E2" s="351"/>
      <c r="F2" s="351"/>
      <c r="G2" s="351"/>
      <c r="H2" s="351"/>
      <c r="I2" s="351"/>
      <c r="J2" s="351"/>
      <c r="K2" s="351"/>
      <c r="L2" s="351"/>
      <c r="M2" s="351"/>
    </row>
    <row r="3" spans="2:39" ht="12" customHeight="1" thickBot="1" x14ac:dyDescent="0.25"/>
    <row r="4" spans="2:39" ht="17.100000000000001" customHeight="1" x14ac:dyDescent="0.25">
      <c r="B4" s="294" t="s">
        <v>1</v>
      </c>
      <c r="C4" s="248">
        <v>2024</v>
      </c>
      <c r="D4" s="246">
        <v>2025</v>
      </c>
      <c r="E4" s="246">
        <v>2026</v>
      </c>
      <c r="F4" s="246">
        <v>2027</v>
      </c>
      <c r="G4" s="246">
        <v>2028</v>
      </c>
      <c r="H4" s="246">
        <v>2029</v>
      </c>
      <c r="I4" s="246">
        <v>2030</v>
      </c>
      <c r="J4" s="246">
        <v>2031</v>
      </c>
      <c r="K4" s="246">
        <v>2032</v>
      </c>
      <c r="L4" s="246">
        <v>2033</v>
      </c>
      <c r="M4" s="246">
        <v>2034</v>
      </c>
      <c r="N4" s="246">
        <v>2035</v>
      </c>
      <c r="O4" s="246">
        <v>2036</v>
      </c>
      <c r="P4" s="246">
        <v>2037</v>
      </c>
      <c r="Q4" s="246">
        <v>2038</v>
      </c>
      <c r="R4" s="246">
        <v>2039</v>
      </c>
      <c r="S4" s="246">
        <v>2040</v>
      </c>
      <c r="T4" s="246">
        <v>2041</v>
      </c>
      <c r="U4" s="246">
        <v>2042</v>
      </c>
      <c r="V4" s="246">
        <v>2043</v>
      </c>
      <c r="W4" s="246">
        <v>2044</v>
      </c>
      <c r="X4" s="246">
        <v>2045</v>
      </c>
      <c r="Y4" s="246">
        <v>2046</v>
      </c>
      <c r="Z4" s="246">
        <v>2047</v>
      </c>
      <c r="AA4" s="246">
        <v>2048</v>
      </c>
      <c r="AB4" s="246">
        <v>2049</v>
      </c>
      <c r="AC4" s="246">
        <v>2050</v>
      </c>
      <c r="AD4" s="246">
        <v>2051</v>
      </c>
      <c r="AE4" s="246">
        <v>2052</v>
      </c>
      <c r="AF4" s="246">
        <v>2053</v>
      </c>
      <c r="AG4" s="246">
        <v>2054</v>
      </c>
      <c r="AH4" s="246">
        <v>2055</v>
      </c>
      <c r="AI4" s="246">
        <v>2056</v>
      </c>
      <c r="AJ4" s="246">
        <v>2057</v>
      </c>
      <c r="AK4" s="246">
        <v>2058</v>
      </c>
      <c r="AL4" s="246">
        <v>2059</v>
      </c>
      <c r="AM4" s="247">
        <v>2060</v>
      </c>
    </row>
    <row r="5" spans="2:39" ht="17.100000000000001" customHeight="1" x14ac:dyDescent="0.25">
      <c r="B5" s="249" t="s">
        <v>20</v>
      </c>
      <c r="C5" s="250">
        <v>7.7605684800000005E-2</v>
      </c>
      <c r="D5" s="250">
        <v>6.5904590299999996E-2</v>
      </c>
      <c r="E5" s="250">
        <v>5.6408292700000001E-2</v>
      </c>
      <c r="F5" s="250">
        <v>4.8318476399999997E-2</v>
      </c>
      <c r="G5" s="250">
        <v>4.1429992399999997E-2</v>
      </c>
      <c r="H5" s="250">
        <v>3.5562799999999999E-2</v>
      </c>
      <c r="I5" s="250">
        <v>3.064279882633E-2</v>
      </c>
      <c r="J5" s="250">
        <v>2.74022794E-2</v>
      </c>
      <c r="K5" s="250">
        <v>2.4813128399999999E-2</v>
      </c>
      <c r="L5" s="250">
        <v>2.2533300400000001E-2</v>
      </c>
      <c r="M5" s="250">
        <v>2.0668936799999999E-2</v>
      </c>
      <c r="N5" s="250">
        <v>1.9075945399999999E-2</v>
      </c>
      <c r="O5" s="250">
        <v>1.77473844E-2</v>
      </c>
      <c r="P5" s="250">
        <v>1.64987786E-2</v>
      </c>
      <c r="Q5" s="250">
        <v>7.8253508999999999E-3</v>
      </c>
      <c r="R5" s="250" t="s">
        <v>19</v>
      </c>
      <c r="S5" s="250" t="s">
        <v>19</v>
      </c>
      <c r="T5" s="250" t="s">
        <v>19</v>
      </c>
      <c r="U5" s="251" t="s">
        <v>19</v>
      </c>
      <c r="V5" s="251" t="s">
        <v>19</v>
      </c>
      <c r="W5" s="251" t="s">
        <v>19</v>
      </c>
      <c r="X5" s="251" t="s">
        <v>19</v>
      </c>
      <c r="Y5" s="251" t="s">
        <v>19</v>
      </c>
      <c r="Z5" s="251" t="s">
        <v>19</v>
      </c>
      <c r="AA5" s="251" t="s">
        <v>19</v>
      </c>
      <c r="AB5" s="251" t="s">
        <v>19</v>
      </c>
      <c r="AC5" s="251" t="s">
        <v>19</v>
      </c>
      <c r="AD5" s="251" t="s">
        <v>19</v>
      </c>
      <c r="AE5" s="251" t="s">
        <v>19</v>
      </c>
      <c r="AF5" s="251" t="s">
        <v>19</v>
      </c>
      <c r="AG5" s="251" t="s">
        <v>19</v>
      </c>
      <c r="AH5" s="251" t="s">
        <v>19</v>
      </c>
      <c r="AI5" s="251" t="s">
        <v>19</v>
      </c>
      <c r="AJ5" s="251" t="s">
        <v>19</v>
      </c>
      <c r="AK5" s="251" t="s">
        <v>19</v>
      </c>
      <c r="AL5" s="251" t="s">
        <v>19</v>
      </c>
      <c r="AM5" s="252" t="s">
        <v>19</v>
      </c>
    </row>
    <row r="6" spans="2:39" ht="17.100000000000001" customHeight="1" x14ac:dyDescent="0.25">
      <c r="B6" s="253" t="s">
        <v>25</v>
      </c>
      <c r="C6" s="254">
        <v>0.35946640000000002</v>
      </c>
      <c r="D6" s="254">
        <v>0.45835229999999999</v>
      </c>
      <c r="E6" s="254">
        <v>0.37061830000000001</v>
      </c>
      <c r="F6" s="254">
        <v>0.28242499999999998</v>
      </c>
      <c r="G6" s="254">
        <v>0.21491769999999999</v>
      </c>
      <c r="H6" s="254">
        <v>0.17062949999999999</v>
      </c>
      <c r="I6" s="254">
        <v>0.14037140000000001</v>
      </c>
      <c r="J6" s="254">
        <v>0.11874949999999999</v>
      </c>
      <c r="K6" s="254">
        <v>0.10262640000000001</v>
      </c>
      <c r="L6" s="254">
        <v>8.9573983999999995E-2</v>
      </c>
      <c r="M6" s="254">
        <v>7.837610207081E-2</v>
      </c>
      <c r="N6" s="254">
        <v>6.7760621029109999E-2</v>
      </c>
      <c r="O6" s="254">
        <v>5.9856373300000001E-2</v>
      </c>
      <c r="P6" s="254">
        <v>5.4018040400000002E-2</v>
      </c>
      <c r="Q6" s="255">
        <v>2.54670099E-2</v>
      </c>
      <c r="R6" s="255" t="s">
        <v>19</v>
      </c>
      <c r="S6" s="255" t="s">
        <v>19</v>
      </c>
      <c r="T6" s="255" t="s">
        <v>19</v>
      </c>
      <c r="U6" s="255" t="s">
        <v>19</v>
      </c>
      <c r="V6" s="255" t="s">
        <v>19</v>
      </c>
      <c r="W6" s="255" t="s">
        <v>19</v>
      </c>
      <c r="X6" s="255" t="s">
        <v>19</v>
      </c>
      <c r="Y6" s="255" t="s">
        <v>19</v>
      </c>
      <c r="Z6" s="255" t="s">
        <v>19</v>
      </c>
      <c r="AA6" s="255" t="s">
        <v>19</v>
      </c>
      <c r="AB6" s="255" t="s">
        <v>19</v>
      </c>
      <c r="AC6" s="255" t="s">
        <v>19</v>
      </c>
      <c r="AD6" s="255" t="s">
        <v>19</v>
      </c>
      <c r="AE6" s="255" t="s">
        <v>19</v>
      </c>
      <c r="AF6" s="255" t="s">
        <v>19</v>
      </c>
      <c r="AG6" s="255" t="s">
        <v>19</v>
      </c>
      <c r="AH6" s="255" t="s">
        <v>19</v>
      </c>
      <c r="AI6" s="255" t="s">
        <v>19</v>
      </c>
      <c r="AJ6" s="255" t="s">
        <v>19</v>
      </c>
      <c r="AK6" s="255" t="s">
        <v>19</v>
      </c>
      <c r="AL6" s="255" t="s">
        <v>19</v>
      </c>
      <c r="AM6" s="256" t="s">
        <v>19</v>
      </c>
    </row>
    <row r="7" spans="2:39" ht="17.100000000000001" customHeight="1" x14ac:dyDescent="0.25">
      <c r="B7" s="253" t="s">
        <v>17</v>
      </c>
      <c r="C7" s="254">
        <v>1.2800000000000001E-2</v>
      </c>
      <c r="D7" s="254">
        <v>1.9800000000000002E-2</v>
      </c>
      <c r="E7" s="254">
        <v>1.72549073E-2</v>
      </c>
      <c r="F7" s="254">
        <v>1.5036960800000001E-2</v>
      </c>
      <c r="G7" s="254">
        <v>1.31041093E-2</v>
      </c>
      <c r="H7" s="254">
        <v>1.1419706599999999E-2</v>
      </c>
      <c r="I7" s="254">
        <v>9.9518170999999996E-3</v>
      </c>
      <c r="J7" s="254">
        <v>8.6726101999999999E-3</v>
      </c>
      <c r="K7" s="254">
        <v>7.5578325000000002E-3</v>
      </c>
      <c r="L7" s="254">
        <v>6.5863484549599999E-3</v>
      </c>
      <c r="M7" s="254">
        <v>5.7397389999999998E-3</v>
      </c>
      <c r="N7" s="254" t="s">
        <v>19</v>
      </c>
      <c r="O7" s="254" t="s">
        <v>19</v>
      </c>
      <c r="P7" s="254" t="s">
        <v>19</v>
      </c>
      <c r="Q7" s="255" t="s">
        <v>19</v>
      </c>
      <c r="R7" s="255" t="s">
        <v>19</v>
      </c>
      <c r="S7" s="255" t="s">
        <v>19</v>
      </c>
      <c r="T7" s="255" t="s">
        <v>19</v>
      </c>
      <c r="U7" s="255" t="s">
        <v>19</v>
      </c>
      <c r="V7" s="255" t="s">
        <v>19</v>
      </c>
      <c r="W7" s="255" t="s">
        <v>19</v>
      </c>
      <c r="X7" s="255" t="s">
        <v>19</v>
      </c>
      <c r="Y7" s="255" t="s">
        <v>19</v>
      </c>
      <c r="Z7" s="255" t="s">
        <v>19</v>
      </c>
      <c r="AA7" s="255" t="s">
        <v>19</v>
      </c>
      <c r="AB7" s="255" t="s">
        <v>19</v>
      </c>
      <c r="AC7" s="255" t="s">
        <v>19</v>
      </c>
      <c r="AD7" s="255" t="s">
        <v>19</v>
      </c>
      <c r="AE7" s="255" t="s">
        <v>19</v>
      </c>
      <c r="AF7" s="255" t="s">
        <v>19</v>
      </c>
      <c r="AG7" s="255" t="s">
        <v>19</v>
      </c>
      <c r="AH7" s="255" t="s">
        <v>19</v>
      </c>
      <c r="AI7" s="255" t="s">
        <v>19</v>
      </c>
      <c r="AJ7" s="255" t="s">
        <v>19</v>
      </c>
      <c r="AK7" s="255" t="s">
        <v>19</v>
      </c>
      <c r="AL7" s="255" t="s">
        <v>19</v>
      </c>
      <c r="AM7" s="256" t="s">
        <v>19</v>
      </c>
    </row>
    <row r="8" spans="2:39" ht="17.100000000000001" customHeight="1" x14ac:dyDescent="0.25">
      <c r="B8" s="253" t="s">
        <v>34</v>
      </c>
      <c r="C8" s="254">
        <v>0.35</v>
      </c>
      <c r="D8" s="254">
        <v>0.27</v>
      </c>
      <c r="E8" s="254">
        <v>0.28000000000000003</v>
      </c>
      <c r="F8" s="254">
        <v>0.25</v>
      </c>
      <c r="G8" s="254">
        <v>0.22</v>
      </c>
      <c r="H8" s="254">
        <v>0.19</v>
      </c>
      <c r="I8" s="254">
        <v>0.16</v>
      </c>
      <c r="J8" s="254">
        <v>0.16</v>
      </c>
      <c r="K8" s="254">
        <v>0.15</v>
      </c>
      <c r="L8" s="254">
        <v>0.13</v>
      </c>
      <c r="M8" s="255">
        <v>0.11</v>
      </c>
      <c r="N8" s="255">
        <v>0.1</v>
      </c>
      <c r="O8" s="255">
        <v>0.09</v>
      </c>
      <c r="P8" s="255">
        <v>0.08</v>
      </c>
      <c r="Q8" s="255">
        <v>7.0000000000000007E-2</v>
      </c>
      <c r="R8" s="255">
        <v>0.06</v>
      </c>
      <c r="S8" s="255">
        <v>0.05</v>
      </c>
      <c r="T8" s="255" t="s">
        <v>19</v>
      </c>
      <c r="U8" s="255" t="s">
        <v>19</v>
      </c>
      <c r="V8" s="255" t="s">
        <v>19</v>
      </c>
      <c r="W8" s="255" t="s">
        <v>19</v>
      </c>
      <c r="X8" s="255" t="s">
        <v>19</v>
      </c>
      <c r="Y8" s="255" t="s">
        <v>19</v>
      </c>
      <c r="Z8" s="255" t="s">
        <v>19</v>
      </c>
      <c r="AA8" s="255" t="s">
        <v>19</v>
      </c>
      <c r="AB8" s="255" t="s">
        <v>19</v>
      </c>
      <c r="AC8" s="255" t="s">
        <v>19</v>
      </c>
      <c r="AD8" s="255" t="s">
        <v>19</v>
      </c>
      <c r="AE8" s="255" t="s">
        <v>19</v>
      </c>
      <c r="AF8" s="255" t="s">
        <v>19</v>
      </c>
      <c r="AG8" s="255" t="s">
        <v>19</v>
      </c>
      <c r="AH8" s="255" t="s">
        <v>19</v>
      </c>
      <c r="AI8" s="255" t="s">
        <v>19</v>
      </c>
      <c r="AJ8" s="255" t="s">
        <v>19</v>
      </c>
      <c r="AK8" s="255" t="s">
        <v>19</v>
      </c>
      <c r="AL8" s="255" t="s">
        <v>19</v>
      </c>
      <c r="AM8" s="256" t="s">
        <v>19</v>
      </c>
    </row>
    <row r="9" spans="2:39" ht="17.100000000000001" customHeight="1" x14ac:dyDescent="0.25">
      <c r="B9" s="253" t="s">
        <v>21</v>
      </c>
      <c r="C9" s="254">
        <v>1.1372E-2</v>
      </c>
      <c r="D9" s="254">
        <v>1.1349E-2</v>
      </c>
      <c r="E9" s="254">
        <v>1.1364000000000001E-2</v>
      </c>
      <c r="F9" s="254">
        <v>1.1398E-2</v>
      </c>
      <c r="G9" s="254">
        <v>1.1467E-2</v>
      </c>
      <c r="H9" s="254">
        <v>1.1468000000000001E-2</v>
      </c>
      <c r="I9" s="254">
        <v>1.1492E-2</v>
      </c>
      <c r="J9" s="254">
        <v>1.1524E-2</v>
      </c>
      <c r="K9" s="254">
        <v>1.1596E-2</v>
      </c>
      <c r="L9" s="254">
        <v>1.1613E-2</v>
      </c>
      <c r="M9" s="254">
        <v>1.1665999999999999E-2</v>
      </c>
      <c r="N9" s="254">
        <v>1.172E-2</v>
      </c>
      <c r="O9" s="254" t="s">
        <v>19</v>
      </c>
      <c r="P9" s="255" t="s">
        <v>19</v>
      </c>
      <c r="Q9" s="255" t="s">
        <v>19</v>
      </c>
      <c r="R9" s="255" t="s">
        <v>19</v>
      </c>
      <c r="S9" s="255" t="s">
        <v>19</v>
      </c>
      <c r="T9" s="255" t="s">
        <v>19</v>
      </c>
      <c r="U9" s="255" t="s">
        <v>19</v>
      </c>
      <c r="V9" s="255" t="s">
        <v>19</v>
      </c>
      <c r="W9" s="255" t="s">
        <v>19</v>
      </c>
      <c r="X9" s="255" t="s">
        <v>19</v>
      </c>
      <c r="Y9" s="255" t="s">
        <v>19</v>
      </c>
      <c r="Z9" s="255" t="s">
        <v>19</v>
      </c>
      <c r="AA9" s="255" t="s">
        <v>19</v>
      </c>
      <c r="AB9" s="255" t="s">
        <v>19</v>
      </c>
      <c r="AC9" s="255" t="s">
        <v>19</v>
      </c>
      <c r="AD9" s="255" t="s">
        <v>19</v>
      </c>
      <c r="AE9" s="255" t="s">
        <v>19</v>
      </c>
      <c r="AF9" s="255" t="s">
        <v>19</v>
      </c>
      <c r="AG9" s="255" t="s">
        <v>19</v>
      </c>
      <c r="AH9" s="255" t="s">
        <v>19</v>
      </c>
      <c r="AI9" s="255" t="s">
        <v>19</v>
      </c>
      <c r="AJ9" s="255" t="s">
        <v>19</v>
      </c>
      <c r="AK9" s="255" t="s">
        <v>19</v>
      </c>
      <c r="AL9" s="255" t="s">
        <v>19</v>
      </c>
      <c r="AM9" s="256" t="s">
        <v>19</v>
      </c>
    </row>
    <row r="10" spans="2:39" ht="17.100000000000001" customHeight="1" x14ac:dyDescent="0.25">
      <c r="B10" s="253" t="s">
        <v>23</v>
      </c>
      <c r="C10" s="254">
        <v>7.5103905999999998E-3</v>
      </c>
      <c r="D10" s="254">
        <v>2.4204545968869999E-2</v>
      </c>
      <c r="E10" s="254">
        <v>2.1797619025399999E-2</v>
      </c>
      <c r="F10" s="254">
        <v>1.9439013000000002E-2</v>
      </c>
      <c r="G10" s="254">
        <v>1.78007362E-2</v>
      </c>
      <c r="H10" s="254">
        <v>1.6264627638780001E-2</v>
      </c>
      <c r="I10" s="254">
        <v>1.4948847499999999E-2</v>
      </c>
      <c r="J10" s="254">
        <v>1.37783014E-2</v>
      </c>
      <c r="K10" s="255">
        <v>1.276643285894E-2</v>
      </c>
      <c r="L10" s="255">
        <v>1.179337178042E-2</v>
      </c>
      <c r="M10" s="255">
        <v>1.09507819E-2</v>
      </c>
      <c r="N10" s="255">
        <v>1.01905042336E-2</v>
      </c>
      <c r="O10" s="255">
        <v>9.5275844000000005E-3</v>
      </c>
      <c r="P10" s="255">
        <v>8.8763238000000005E-3</v>
      </c>
      <c r="Q10" s="255">
        <v>8.3081853999999993E-3</v>
      </c>
      <c r="R10" s="255">
        <v>7.7898658000000003E-3</v>
      </c>
      <c r="S10" s="255">
        <v>7.3352964E-3</v>
      </c>
      <c r="T10" s="255">
        <v>6.8208438999999999E-3</v>
      </c>
      <c r="U10" s="255">
        <v>6.4099502999999999E-3</v>
      </c>
      <c r="V10" s="255">
        <v>6.0471873361000001E-3</v>
      </c>
      <c r="W10" s="255">
        <v>5.7277993675200001E-3</v>
      </c>
      <c r="X10" s="255">
        <v>5.4025718000000004E-3</v>
      </c>
      <c r="Y10" s="255">
        <v>5.1164074E-3</v>
      </c>
      <c r="Z10" s="255">
        <v>3.2579274E-3</v>
      </c>
      <c r="AA10" s="255" t="s">
        <v>19</v>
      </c>
      <c r="AB10" s="255" t="s">
        <v>19</v>
      </c>
      <c r="AC10" s="255" t="s">
        <v>19</v>
      </c>
      <c r="AD10" s="255" t="s">
        <v>19</v>
      </c>
      <c r="AE10" s="255" t="s">
        <v>19</v>
      </c>
      <c r="AF10" s="255" t="s">
        <v>19</v>
      </c>
      <c r="AG10" s="255" t="s">
        <v>19</v>
      </c>
      <c r="AH10" s="255" t="s">
        <v>19</v>
      </c>
      <c r="AI10" s="255" t="s">
        <v>19</v>
      </c>
      <c r="AJ10" s="255" t="s">
        <v>19</v>
      </c>
      <c r="AK10" s="255" t="s">
        <v>19</v>
      </c>
      <c r="AL10" s="255" t="s">
        <v>19</v>
      </c>
      <c r="AM10" s="256" t="s">
        <v>19</v>
      </c>
    </row>
    <row r="11" spans="2:39" ht="17.100000000000001" customHeight="1" x14ac:dyDescent="0.25">
      <c r="B11" s="253" t="s">
        <v>29</v>
      </c>
      <c r="C11" s="254">
        <v>0.5618649</v>
      </c>
      <c r="D11" s="254">
        <v>0.62958219999999998</v>
      </c>
      <c r="E11" s="254">
        <v>0.53658170000000005</v>
      </c>
      <c r="F11" s="254">
        <v>0.4221297</v>
      </c>
      <c r="G11" s="254">
        <v>0.34211859999999999</v>
      </c>
      <c r="H11" s="254">
        <v>0.29167290000000001</v>
      </c>
      <c r="I11" s="254">
        <v>0.24695520000000001</v>
      </c>
      <c r="J11" s="254">
        <v>0.21240990000000001</v>
      </c>
      <c r="K11" s="254">
        <v>0.1852705</v>
      </c>
      <c r="L11" s="254">
        <v>0.1619237</v>
      </c>
      <c r="M11" s="254">
        <v>0.1426365</v>
      </c>
      <c r="N11" s="254">
        <v>0.1259585</v>
      </c>
      <c r="O11" s="254">
        <v>4.8530539499999997E-2</v>
      </c>
      <c r="P11" s="254" t="s">
        <v>19</v>
      </c>
      <c r="Q11" s="255" t="s">
        <v>19</v>
      </c>
      <c r="R11" s="255" t="s">
        <v>19</v>
      </c>
      <c r="S11" s="255" t="s">
        <v>19</v>
      </c>
      <c r="T11" s="255" t="s">
        <v>19</v>
      </c>
      <c r="U11" s="255" t="s">
        <v>19</v>
      </c>
      <c r="V11" s="255" t="s">
        <v>19</v>
      </c>
      <c r="W11" s="255" t="s">
        <v>19</v>
      </c>
      <c r="X11" s="255" t="s">
        <v>19</v>
      </c>
      <c r="Y11" s="255" t="s">
        <v>19</v>
      </c>
      <c r="Z11" s="255" t="s">
        <v>19</v>
      </c>
      <c r="AA11" s="255" t="s">
        <v>19</v>
      </c>
      <c r="AB11" s="255" t="s">
        <v>19</v>
      </c>
      <c r="AC11" s="255" t="s">
        <v>19</v>
      </c>
      <c r="AD11" s="255" t="s">
        <v>19</v>
      </c>
      <c r="AE11" s="255" t="s">
        <v>19</v>
      </c>
      <c r="AF11" s="255" t="s">
        <v>19</v>
      </c>
      <c r="AG11" s="255" t="s">
        <v>19</v>
      </c>
      <c r="AH11" s="255" t="s">
        <v>19</v>
      </c>
      <c r="AI11" s="255" t="s">
        <v>19</v>
      </c>
      <c r="AJ11" s="255" t="s">
        <v>19</v>
      </c>
      <c r="AK11" s="255" t="s">
        <v>19</v>
      </c>
      <c r="AL11" s="255" t="s">
        <v>19</v>
      </c>
      <c r="AM11" s="256" t="s">
        <v>19</v>
      </c>
    </row>
    <row r="12" spans="2:39" ht="17.100000000000001" customHeight="1" x14ac:dyDescent="0.25">
      <c r="B12" s="253" t="s">
        <v>32</v>
      </c>
      <c r="C12" s="254">
        <v>1.87</v>
      </c>
      <c r="D12" s="254">
        <v>1.61</v>
      </c>
      <c r="E12" s="254">
        <v>1.42</v>
      </c>
      <c r="F12" s="254">
        <v>1.27</v>
      </c>
      <c r="G12" s="254">
        <v>1.1499999999999999</v>
      </c>
      <c r="H12" s="255">
        <v>1.05</v>
      </c>
      <c r="I12" s="255">
        <v>0.96</v>
      </c>
      <c r="J12" s="255" t="s">
        <v>19</v>
      </c>
      <c r="K12" s="255" t="s">
        <v>19</v>
      </c>
      <c r="L12" s="255" t="s">
        <v>19</v>
      </c>
      <c r="M12" s="255" t="s">
        <v>19</v>
      </c>
      <c r="N12" s="255" t="s">
        <v>19</v>
      </c>
      <c r="O12" s="255" t="s">
        <v>19</v>
      </c>
      <c r="P12" s="255" t="s">
        <v>19</v>
      </c>
      <c r="Q12" s="255" t="s">
        <v>19</v>
      </c>
      <c r="R12" s="255" t="s">
        <v>19</v>
      </c>
      <c r="S12" s="255" t="s">
        <v>19</v>
      </c>
      <c r="T12" s="255" t="s">
        <v>19</v>
      </c>
      <c r="U12" s="255" t="s">
        <v>19</v>
      </c>
      <c r="V12" s="255" t="s">
        <v>19</v>
      </c>
      <c r="W12" s="255" t="s">
        <v>19</v>
      </c>
      <c r="X12" s="255" t="s">
        <v>19</v>
      </c>
      <c r="Y12" s="255" t="s">
        <v>19</v>
      </c>
      <c r="Z12" s="255" t="s">
        <v>19</v>
      </c>
      <c r="AA12" s="255" t="s">
        <v>19</v>
      </c>
      <c r="AB12" s="255" t="s">
        <v>19</v>
      </c>
      <c r="AC12" s="255" t="s">
        <v>19</v>
      </c>
      <c r="AD12" s="255" t="s">
        <v>19</v>
      </c>
      <c r="AE12" s="255" t="s">
        <v>19</v>
      </c>
      <c r="AF12" s="255" t="s">
        <v>19</v>
      </c>
      <c r="AG12" s="255" t="s">
        <v>19</v>
      </c>
      <c r="AH12" s="255" t="s">
        <v>19</v>
      </c>
      <c r="AI12" s="255" t="s">
        <v>19</v>
      </c>
      <c r="AJ12" s="255" t="s">
        <v>19</v>
      </c>
      <c r="AK12" s="255" t="s">
        <v>19</v>
      </c>
      <c r="AL12" s="255" t="s">
        <v>19</v>
      </c>
      <c r="AM12" s="256" t="s">
        <v>19</v>
      </c>
    </row>
    <row r="13" spans="2:39" ht="17.100000000000001" customHeight="1" x14ac:dyDescent="0.25">
      <c r="B13" s="253" t="s">
        <v>27</v>
      </c>
      <c r="C13" s="254">
        <v>0.48</v>
      </c>
      <c r="D13" s="254">
        <v>0.48</v>
      </c>
      <c r="E13" s="254">
        <v>0.55000000000000004</v>
      </c>
      <c r="F13" s="254">
        <v>0.46</v>
      </c>
      <c r="G13" s="254">
        <v>0.4</v>
      </c>
      <c r="H13" s="254">
        <v>0.28000000000000003</v>
      </c>
      <c r="I13" s="254">
        <v>0.22</v>
      </c>
      <c r="J13" s="254">
        <v>0.17</v>
      </c>
      <c r="K13" s="254">
        <v>0.13</v>
      </c>
      <c r="L13" s="254">
        <v>0.1</v>
      </c>
      <c r="M13" s="254">
        <v>0.06</v>
      </c>
      <c r="N13" s="254">
        <v>0.04</v>
      </c>
      <c r="O13" s="254">
        <v>0.04</v>
      </c>
      <c r="P13" s="254">
        <v>0.03</v>
      </c>
      <c r="Q13" s="255" t="s">
        <v>19</v>
      </c>
      <c r="R13" s="255" t="s">
        <v>19</v>
      </c>
      <c r="S13" s="255" t="s">
        <v>19</v>
      </c>
      <c r="T13" s="255" t="s">
        <v>19</v>
      </c>
      <c r="U13" s="255" t="s">
        <v>19</v>
      </c>
      <c r="V13" s="255" t="s">
        <v>19</v>
      </c>
      <c r="W13" s="255" t="s">
        <v>19</v>
      </c>
      <c r="X13" s="255" t="s">
        <v>19</v>
      </c>
      <c r="Y13" s="255" t="s">
        <v>19</v>
      </c>
      <c r="Z13" s="255" t="s">
        <v>19</v>
      </c>
      <c r="AA13" s="255" t="s">
        <v>19</v>
      </c>
      <c r="AB13" s="255" t="s">
        <v>19</v>
      </c>
      <c r="AC13" s="255" t="s">
        <v>19</v>
      </c>
      <c r="AD13" s="255" t="s">
        <v>19</v>
      </c>
      <c r="AE13" s="255" t="s">
        <v>19</v>
      </c>
      <c r="AF13" s="255" t="s">
        <v>19</v>
      </c>
      <c r="AG13" s="255" t="s">
        <v>19</v>
      </c>
      <c r="AH13" s="255" t="s">
        <v>19</v>
      </c>
      <c r="AI13" s="255" t="s">
        <v>19</v>
      </c>
      <c r="AJ13" s="255" t="s">
        <v>19</v>
      </c>
      <c r="AK13" s="255" t="s">
        <v>19</v>
      </c>
      <c r="AL13" s="255" t="s">
        <v>19</v>
      </c>
      <c r="AM13" s="256" t="s">
        <v>19</v>
      </c>
    </row>
    <row r="14" spans="2:39" ht="17.100000000000001" customHeight="1" x14ac:dyDescent="0.25">
      <c r="B14" s="253" t="s">
        <v>35</v>
      </c>
      <c r="C14" s="254">
        <v>1.05</v>
      </c>
      <c r="D14" s="254">
        <v>0.78</v>
      </c>
      <c r="E14" s="254">
        <v>0.64</v>
      </c>
      <c r="F14" s="254">
        <v>0.49</v>
      </c>
      <c r="G14" s="254">
        <v>0.36</v>
      </c>
      <c r="H14" s="254">
        <v>0.27</v>
      </c>
      <c r="I14" s="254">
        <v>0.22</v>
      </c>
      <c r="J14" s="254" t="s">
        <v>19</v>
      </c>
      <c r="K14" s="254" t="s">
        <v>19</v>
      </c>
      <c r="L14" s="254" t="s">
        <v>19</v>
      </c>
      <c r="M14" s="255" t="s">
        <v>19</v>
      </c>
      <c r="N14" s="255" t="s">
        <v>19</v>
      </c>
      <c r="O14" s="255" t="s">
        <v>19</v>
      </c>
      <c r="P14" s="255" t="s">
        <v>19</v>
      </c>
      <c r="Q14" s="255" t="s">
        <v>19</v>
      </c>
      <c r="R14" s="255" t="s">
        <v>19</v>
      </c>
      <c r="S14" s="255" t="s">
        <v>19</v>
      </c>
      <c r="T14" s="255" t="s">
        <v>19</v>
      </c>
      <c r="U14" s="255" t="s">
        <v>19</v>
      </c>
      <c r="V14" s="255" t="s">
        <v>19</v>
      </c>
      <c r="W14" s="255" t="s">
        <v>19</v>
      </c>
      <c r="X14" s="255" t="s">
        <v>19</v>
      </c>
      <c r="Y14" s="255" t="s">
        <v>19</v>
      </c>
      <c r="Z14" s="255" t="s">
        <v>19</v>
      </c>
      <c r="AA14" s="255" t="s">
        <v>19</v>
      </c>
      <c r="AB14" s="255" t="s">
        <v>19</v>
      </c>
      <c r="AC14" s="255" t="s">
        <v>19</v>
      </c>
      <c r="AD14" s="255" t="s">
        <v>19</v>
      </c>
      <c r="AE14" s="255" t="s">
        <v>19</v>
      </c>
      <c r="AF14" s="255" t="s">
        <v>19</v>
      </c>
      <c r="AG14" s="255" t="s">
        <v>19</v>
      </c>
      <c r="AH14" s="255" t="s">
        <v>19</v>
      </c>
      <c r="AI14" s="255" t="s">
        <v>19</v>
      </c>
      <c r="AJ14" s="255" t="s">
        <v>19</v>
      </c>
      <c r="AK14" s="255" t="s">
        <v>19</v>
      </c>
      <c r="AL14" s="255" t="s">
        <v>19</v>
      </c>
      <c r="AM14" s="256" t="s">
        <v>19</v>
      </c>
    </row>
    <row r="15" spans="2:39" ht="17.100000000000001" customHeight="1" x14ac:dyDescent="0.25">
      <c r="B15" s="253" t="s">
        <v>31</v>
      </c>
      <c r="C15" s="254">
        <v>8.9132607999999995E-3</v>
      </c>
      <c r="D15" s="254">
        <v>7.2558687999999998E-3</v>
      </c>
      <c r="E15" s="254">
        <v>6.0361093999999997E-3</v>
      </c>
      <c r="F15" s="254">
        <v>5.1000751000000004E-3</v>
      </c>
      <c r="G15" s="254">
        <v>4.3787501000000003E-3</v>
      </c>
      <c r="H15" s="254">
        <v>3.77993723303E-3</v>
      </c>
      <c r="I15" s="254">
        <v>3.3043884999999999E-3</v>
      </c>
      <c r="J15" s="254">
        <v>2.9132707000000002E-3</v>
      </c>
      <c r="K15" s="254">
        <v>2.5951148999999998E-3</v>
      </c>
      <c r="L15" s="254">
        <v>2.3138400000000002E-3</v>
      </c>
      <c r="M15" s="254">
        <v>2.0812597E-3</v>
      </c>
      <c r="N15" s="254">
        <v>1.8820687E-3</v>
      </c>
      <c r="O15" s="254">
        <v>1.7150201000000001E-3</v>
      </c>
      <c r="P15" s="254">
        <v>1.5607892E-3</v>
      </c>
      <c r="Q15" s="255" t="s">
        <v>19</v>
      </c>
      <c r="R15" s="255" t="s">
        <v>19</v>
      </c>
      <c r="S15" s="255" t="s">
        <v>19</v>
      </c>
      <c r="T15" s="255" t="s">
        <v>19</v>
      </c>
      <c r="U15" s="255" t="s">
        <v>19</v>
      </c>
      <c r="V15" s="255" t="s">
        <v>19</v>
      </c>
      <c r="W15" s="255" t="s">
        <v>19</v>
      </c>
      <c r="X15" s="255" t="s">
        <v>19</v>
      </c>
      <c r="Y15" s="255" t="s">
        <v>19</v>
      </c>
      <c r="Z15" s="255" t="s">
        <v>19</v>
      </c>
      <c r="AA15" s="255" t="s">
        <v>19</v>
      </c>
      <c r="AB15" s="255" t="s">
        <v>19</v>
      </c>
      <c r="AC15" s="255" t="s">
        <v>19</v>
      </c>
      <c r="AD15" s="255" t="s">
        <v>19</v>
      </c>
      <c r="AE15" s="255" t="s">
        <v>19</v>
      </c>
      <c r="AF15" s="255" t="s">
        <v>19</v>
      </c>
      <c r="AG15" s="255" t="s">
        <v>19</v>
      </c>
      <c r="AH15" s="255" t="s">
        <v>19</v>
      </c>
      <c r="AI15" s="255" t="s">
        <v>19</v>
      </c>
      <c r="AJ15" s="255" t="s">
        <v>19</v>
      </c>
      <c r="AK15" s="255" t="s">
        <v>19</v>
      </c>
      <c r="AL15" s="255" t="s">
        <v>19</v>
      </c>
      <c r="AM15" s="256" t="s">
        <v>19</v>
      </c>
    </row>
    <row r="16" spans="2:39" ht="17.100000000000001" customHeight="1" x14ac:dyDescent="0.25">
      <c r="B16" s="253" t="s">
        <v>26</v>
      </c>
      <c r="C16" s="254">
        <v>0.1203443</v>
      </c>
      <c r="D16" s="254">
        <v>0.13533629999999999</v>
      </c>
      <c r="E16" s="254">
        <v>0.1328117</v>
      </c>
      <c r="F16" s="254">
        <v>0.1203491</v>
      </c>
      <c r="G16" s="254">
        <v>0.1213711</v>
      </c>
      <c r="H16" s="254">
        <v>0.1141795</v>
      </c>
      <c r="I16" s="254">
        <v>9.7469590100000003E-2</v>
      </c>
      <c r="J16" s="254">
        <v>8.4590446700000002E-2</v>
      </c>
      <c r="K16" s="254">
        <v>7.45701639E-2</v>
      </c>
      <c r="L16" s="254">
        <v>6.6079949099999993E-2</v>
      </c>
      <c r="M16" s="254">
        <v>5.8328285000000001E-2</v>
      </c>
      <c r="N16" s="254">
        <v>5.0114195E-2</v>
      </c>
      <c r="O16" s="254">
        <v>4.5656097999999999E-2</v>
      </c>
      <c r="P16" s="254">
        <v>4.159995569924E-2</v>
      </c>
      <c r="Q16" s="254">
        <v>3.6884328299999998E-2</v>
      </c>
      <c r="R16" s="254">
        <v>3.0286931199999999E-2</v>
      </c>
      <c r="S16" s="254">
        <v>2.578464668575E-2</v>
      </c>
      <c r="T16" s="254">
        <v>2.36671307E-2</v>
      </c>
      <c r="U16" s="254">
        <v>1.9235763000000001E-3</v>
      </c>
      <c r="V16" s="254" t="s">
        <v>19</v>
      </c>
      <c r="W16" s="254" t="s">
        <v>19</v>
      </c>
      <c r="X16" s="254" t="s">
        <v>19</v>
      </c>
      <c r="Y16" s="254" t="s">
        <v>19</v>
      </c>
      <c r="Z16" s="254" t="s">
        <v>19</v>
      </c>
      <c r="AA16" s="254" t="s">
        <v>19</v>
      </c>
      <c r="AB16" s="254" t="s">
        <v>19</v>
      </c>
      <c r="AC16" s="254" t="s">
        <v>19</v>
      </c>
      <c r="AD16" s="254" t="s">
        <v>19</v>
      </c>
      <c r="AE16" s="254" t="s">
        <v>19</v>
      </c>
      <c r="AF16" s="254" t="s">
        <v>19</v>
      </c>
      <c r="AG16" s="254" t="s">
        <v>19</v>
      </c>
      <c r="AH16" s="254" t="s">
        <v>19</v>
      </c>
      <c r="AI16" s="254" t="s">
        <v>19</v>
      </c>
      <c r="AJ16" s="254" t="s">
        <v>19</v>
      </c>
      <c r="AK16" s="254" t="s">
        <v>19</v>
      </c>
      <c r="AL16" s="254" t="s">
        <v>19</v>
      </c>
      <c r="AM16" s="257" t="s">
        <v>19</v>
      </c>
    </row>
    <row r="17" spans="2:39" ht="17.100000000000001" customHeight="1" x14ac:dyDescent="0.25">
      <c r="B17" s="253" t="s">
        <v>33</v>
      </c>
      <c r="C17" s="254">
        <v>0.56999999999999995</v>
      </c>
      <c r="D17" s="254">
        <v>0.56999999999999995</v>
      </c>
      <c r="E17" s="254">
        <v>0.47</v>
      </c>
      <c r="F17" s="254">
        <v>0.38</v>
      </c>
      <c r="G17" s="254">
        <v>0.31</v>
      </c>
      <c r="H17" s="254">
        <v>0.25</v>
      </c>
      <c r="I17" s="254">
        <v>0.22</v>
      </c>
      <c r="J17" s="254">
        <v>0.21</v>
      </c>
      <c r="K17" s="254">
        <v>0.2</v>
      </c>
      <c r="L17" s="254">
        <v>0.18</v>
      </c>
      <c r="M17" s="254">
        <v>0.16</v>
      </c>
      <c r="N17" s="254">
        <v>0.11</v>
      </c>
      <c r="O17" s="254">
        <v>0.1</v>
      </c>
      <c r="P17" s="254">
        <v>0.08</v>
      </c>
      <c r="Q17" s="254">
        <v>7.0000000000000007E-2</v>
      </c>
      <c r="R17" s="254">
        <v>7.0000000000000007E-2</v>
      </c>
      <c r="S17" s="254">
        <v>0.06</v>
      </c>
      <c r="T17" s="254">
        <v>0.04</v>
      </c>
      <c r="U17" s="254">
        <v>0.03</v>
      </c>
      <c r="V17" s="254" t="s">
        <v>19</v>
      </c>
      <c r="W17" s="254" t="s">
        <v>19</v>
      </c>
      <c r="X17" s="254" t="s">
        <v>19</v>
      </c>
      <c r="Y17" s="254" t="s">
        <v>19</v>
      </c>
      <c r="Z17" s="254" t="s">
        <v>19</v>
      </c>
      <c r="AA17" s="254" t="s">
        <v>19</v>
      </c>
      <c r="AB17" s="254" t="s">
        <v>19</v>
      </c>
      <c r="AC17" s="254" t="s">
        <v>19</v>
      </c>
      <c r="AD17" s="254" t="s">
        <v>19</v>
      </c>
      <c r="AE17" s="254" t="s">
        <v>19</v>
      </c>
      <c r="AF17" s="254" t="s">
        <v>19</v>
      </c>
      <c r="AG17" s="254" t="s">
        <v>19</v>
      </c>
      <c r="AH17" s="254" t="s">
        <v>19</v>
      </c>
      <c r="AI17" s="254" t="s">
        <v>19</v>
      </c>
      <c r="AJ17" s="254" t="s">
        <v>19</v>
      </c>
      <c r="AK17" s="254" t="s">
        <v>19</v>
      </c>
      <c r="AL17" s="254" t="s">
        <v>19</v>
      </c>
      <c r="AM17" s="257" t="s">
        <v>19</v>
      </c>
    </row>
    <row r="18" spans="2:39" ht="17.100000000000001" customHeight="1" x14ac:dyDescent="0.25">
      <c r="B18" s="253" t="s">
        <v>14</v>
      </c>
      <c r="C18" s="255" t="s">
        <v>19</v>
      </c>
      <c r="D18" s="254">
        <v>5.4990262200000001E-2</v>
      </c>
      <c r="E18" s="254">
        <v>5.0486096600000002E-2</v>
      </c>
      <c r="F18" s="254">
        <v>3.1933848000000001E-2</v>
      </c>
      <c r="G18" s="254">
        <v>2.2227159999999999E-2</v>
      </c>
      <c r="H18" s="254">
        <v>1.6362960700000002E-2</v>
      </c>
      <c r="I18" s="254">
        <v>1.2623169E-2</v>
      </c>
      <c r="J18" s="254">
        <v>1.0060498899999999E-2</v>
      </c>
      <c r="K18" s="254">
        <v>8.2438194999999992E-3</v>
      </c>
      <c r="L18" s="254">
        <v>6.8555374000000002E-3</v>
      </c>
      <c r="M18" s="254">
        <v>5.8133608000000003E-3</v>
      </c>
      <c r="N18" s="254">
        <v>4.9978252499800003E-3</v>
      </c>
      <c r="O18" s="254">
        <v>4.3580685999999999E-3</v>
      </c>
      <c r="P18" s="254">
        <v>1.8163930127E-3</v>
      </c>
      <c r="Q18" s="255" t="s">
        <v>19</v>
      </c>
      <c r="R18" s="255" t="s">
        <v>19</v>
      </c>
      <c r="S18" s="255" t="s">
        <v>19</v>
      </c>
      <c r="T18" s="255" t="s">
        <v>19</v>
      </c>
      <c r="U18" s="255" t="s">
        <v>19</v>
      </c>
      <c r="V18" s="255" t="s">
        <v>19</v>
      </c>
      <c r="W18" s="255" t="s">
        <v>19</v>
      </c>
      <c r="X18" s="255" t="s">
        <v>19</v>
      </c>
      <c r="Y18" s="255" t="s">
        <v>19</v>
      </c>
      <c r="Z18" s="255" t="s">
        <v>19</v>
      </c>
      <c r="AA18" s="255" t="s">
        <v>19</v>
      </c>
      <c r="AB18" s="255" t="s">
        <v>19</v>
      </c>
      <c r="AC18" s="255" t="s">
        <v>19</v>
      </c>
      <c r="AD18" s="255" t="s">
        <v>19</v>
      </c>
      <c r="AE18" s="255" t="s">
        <v>19</v>
      </c>
      <c r="AF18" s="255" t="s">
        <v>19</v>
      </c>
      <c r="AG18" s="255" t="s">
        <v>19</v>
      </c>
      <c r="AH18" s="255" t="s">
        <v>19</v>
      </c>
      <c r="AI18" s="255" t="s">
        <v>19</v>
      </c>
      <c r="AJ18" s="255" t="s">
        <v>19</v>
      </c>
      <c r="AK18" s="255" t="s">
        <v>19</v>
      </c>
      <c r="AL18" s="255" t="s">
        <v>19</v>
      </c>
      <c r="AM18" s="256" t="s">
        <v>19</v>
      </c>
    </row>
    <row r="19" spans="2:39" ht="17.100000000000001" customHeight="1" x14ac:dyDescent="0.25">
      <c r="B19" s="253" t="s">
        <v>16</v>
      </c>
      <c r="C19" s="254">
        <v>4.1968051300000003E-2</v>
      </c>
      <c r="D19" s="254">
        <v>3.9109274705730002E-2</v>
      </c>
      <c r="E19" s="254">
        <v>3.6579687899999998E-2</v>
      </c>
      <c r="F19" s="254">
        <v>3.4670934700000003E-2</v>
      </c>
      <c r="G19" s="254">
        <v>3.2305493400000003E-2</v>
      </c>
      <c r="H19" s="254">
        <v>3.0120689499999999E-2</v>
      </c>
      <c r="I19" s="254">
        <v>2.821484020982E-2</v>
      </c>
      <c r="J19" s="254">
        <v>2.6515682799999999E-2</v>
      </c>
      <c r="K19" s="254">
        <v>2.5015070899999998E-2</v>
      </c>
      <c r="L19" s="254">
        <v>2.3500243899999999E-2</v>
      </c>
      <c r="M19" s="254">
        <v>2.2169261400000001E-2</v>
      </c>
      <c r="N19" s="254">
        <v>2.0942682000000001E-2</v>
      </c>
      <c r="O19" s="254">
        <v>1.9864992200000001E-2</v>
      </c>
      <c r="P19" s="254">
        <v>1.8766740055909999E-2</v>
      </c>
      <c r="Q19" s="255">
        <v>8.9935007000000004E-3</v>
      </c>
      <c r="R19" s="255" t="s">
        <v>19</v>
      </c>
      <c r="S19" s="255" t="s">
        <v>19</v>
      </c>
      <c r="T19" s="255" t="s">
        <v>19</v>
      </c>
      <c r="U19" s="255" t="s">
        <v>19</v>
      </c>
      <c r="V19" s="255" t="s">
        <v>19</v>
      </c>
      <c r="W19" s="255" t="s">
        <v>19</v>
      </c>
      <c r="X19" s="255" t="s">
        <v>19</v>
      </c>
      <c r="Y19" s="255" t="s">
        <v>19</v>
      </c>
      <c r="Z19" s="255" t="s">
        <v>19</v>
      </c>
      <c r="AA19" s="255" t="s">
        <v>19</v>
      </c>
      <c r="AB19" s="255" t="s">
        <v>19</v>
      </c>
      <c r="AC19" s="255" t="s">
        <v>19</v>
      </c>
      <c r="AD19" s="255" t="s">
        <v>19</v>
      </c>
      <c r="AE19" s="255" t="s">
        <v>19</v>
      </c>
      <c r="AF19" s="255" t="s">
        <v>19</v>
      </c>
      <c r="AG19" s="255" t="s">
        <v>19</v>
      </c>
      <c r="AH19" s="255" t="s">
        <v>19</v>
      </c>
      <c r="AI19" s="255" t="s">
        <v>19</v>
      </c>
      <c r="AJ19" s="255" t="s">
        <v>19</v>
      </c>
      <c r="AK19" s="255" t="s">
        <v>19</v>
      </c>
      <c r="AL19" s="255" t="s">
        <v>19</v>
      </c>
      <c r="AM19" s="256" t="s">
        <v>19</v>
      </c>
    </row>
    <row r="20" spans="2:39" ht="17.100000000000001" customHeight="1" x14ac:dyDescent="0.25">
      <c r="B20" s="253" t="s">
        <v>12</v>
      </c>
      <c r="C20" s="254">
        <v>5.6245050999999997E-3</v>
      </c>
      <c r="D20" s="254">
        <v>5.1830681700099999E-3</v>
      </c>
      <c r="E20" s="254">
        <v>4.8042685999999998E-3</v>
      </c>
      <c r="F20" s="254">
        <v>4.4655314000000002E-3</v>
      </c>
      <c r="G20" s="254">
        <v>4.1724114000000001E-3</v>
      </c>
      <c r="H20" s="254">
        <v>3.8866012E-3</v>
      </c>
      <c r="I20" s="254">
        <v>3.6387984000000001E-3</v>
      </c>
      <c r="J20" s="254">
        <v>3.4139625903800001E-3</v>
      </c>
      <c r="K20" s="254">
        <v>3.2178692E-3</v>
      </c>
      <c r="L20" s="254">
        <v>3.0220910000000002E-3</v>
      </c>
      <c r="M20" s="254">
        <v>2.8512125999999999E-3</v>
      </c>
      <c r="N20" s="254">
        <v>2.69442865277E-3</v>
      </c>
      <c r="O20" s="254">
        <v>2.5570301000000001E-3</v>
      </c>
      <c r="P20" s="254">
        <v>2.4169568056400001E-3</v>
      </c>
      <c r="Q20" s="254">
        <v>2.2941875999999998E-3</v>
      </c>
      <c r="R20" s="254">
        <v>2.1805407000000001E-3</v>
      </c>
      <c r="S20" s="254">
        <v>2.0806817999999999E-3</v>
      </c>
      <c r="T20" s="254">
        <v>1.9769318000000002E-3</v>
      </c>
      <c r="U20" s="254">
        <v>1.8857800000000001E-3</v>
      </c>
      <c r="V20" s="254">
        <v>2.9669169999999999E-4</v>
      </c>
      <c r="W20" s="255" t="s">
        <v>19</v>
      </c>
      <c r="X20" s="255" t="s">
        <v>19</v>
      </c>
      <c r="Y20" s="255" t="s">
        <v>19</v>
      </c>
      <c r="Z20" s="255" t="s">
        <v>19</v>
      </c>
      <c r="AA20" s="255" t="s">
        <v>19</v>
      </c>
      <c r="AB20" s="255" t="s">
        <v>19</v>
      </c>
      <c r="AC20" s="255" t="s">
        <v>19</v>
      </c>
      <c r="AD20" s="255" t="s">
        <v>19</v>
      </c>
      <c r="AE20" s="255" t="s">
        <v>19</v>
      </c>
      <c r="AF20" s="255" t="s">
        <v>19</v>
      </c>
      <c r="AG20" s="255" t="s">
        <v>19</v>
      </c>
      <c r="AH20" s="255" t="s">
        <v>19</v>
      </c>
      <c r="AI20" s="255" t="s">
        <v>19</v>
      </c>
      <c r="AJ20" s="255" t="s">
        <v>19</v>
      </c>
      <c r="AK20" s="255" t="s">
        <v>19</v>
      </c>
      <c r="AL20" s="255" t="s">
        <v>19</v>
      </c>
      <c r="AM20" s="256" t="s">
        <v>19</v>
      </c>
    </row>
    <row r="21" spans="2:39" ht="17.100000000000001" customHeight="1" x14ac:dyDescent="0.25">
      <c r="B21" s="253" t="s">
        <v>24</v>
      </c>
      <c r="C21" s="254">
        <v>9.1025143999999992E-3</v>
      </c>
      <c r="D21" s="254">
        <v>9.9722851799999998E-2</v>
      </c>
      <c r="E21" s="254">
        <v>0.1152482</v>
      </c>
      <c r="F21" s="254">
        <v>3.4543715500000002E-2</v>
      </c>
      <c r="G21" s="254">
        <v>1.0391912E-2</v>
      </c>
      <c r="H21" s="254">
        <v>3.1034086E-3</v>
      </c>
      <c r="I21" s="254">
        <v>9.3019480000000002E-4</v>
      </c>
      <c r="J21" s="254" t="s">
        <v>19</v>
      </c>
      <c r="K21" s="254" t="s">
        <v>19</v>
      </c>
      <c r="L21" s="254" t="s">
        <v>19</v>
      </c>
      <c r="M21" s="254" t="s">
        <v>19</v>
      </c>
      <c r="N21" s="255" t="s">
        <v>19</v>
      </c>
      <c r="O21" s="255" t="s">
        <v>19</v>
      </c>
      <c r="P21" s="255" t="s">
        <v>19</v>
      </c>
      <c r="Q21" s="255" t="s">
        <v>19</v>
      </c>
      <c r="R21" s="255" t="s">
        <v>19</v>
      </c>
      <c r="S21" s="255" t="s">
        <v>19</v>
      </c>
      <c r="T21" s="255" t="s">
        <v>19</v>
      </c>
      <c r="U21" s="255" t="s">
        <v>19</v>
      </c>
      <c r="V21" s="255" t="s">
        <v>19</v>
      </c>
      <c r="W21" s="255" t="s">
        <v>19</v>
      </c>
      <c r="X21" s="255" t="s">
        <v>19</v>
      </c>
      <c r="Y21" s="255" t="s">
        <v>19</v>
      </c>
      <c r="Z21" s="255" t="s">
        <v>19</v>
      </c>
      <c r="AA21" s="255" t="s">
        <v>19</v>
      </c>
      <c r="AB21" s="255" t="s">
        <v>19</v>
      </c>
      <c r="AC21" s="255" t="s">
        <v>19</v>
      </c>
      <c r="AD21" s="255" t="s">
        <v>19</v>
      </c>
      <c r="AE21" s="255" t="s">
        <v>19</v>
      </c>
      <c r="AF21" s="255" t="s">
        <v>19</v>
      </c>
      <c r="AG21" s="255" t="s">
        <v>19</v>
      </c>
      <c r="AH21" s="255" t="s">
        <v>19</v>
      </c>
      <c r="AI21" s="255" t="s">
        <v>19</v>
      </c>
      <c r="AJ21" s="255" t="s">
        <v>19</v>
      </c>
      <c r="AK21" s="255" t="s">
        <v>19</v>
      </c>
      <c r="AL21" s="255" t="s">
        <v>19</v>
      </c>
      <c r="AM21" s="256" t="s">
        <v>19</v>
      </c>
    </row>
    <row r="22" spans="2:39" ht="17.100000000000001" customHeight="1" x14ac:dyDescent="0.25">
      <c r="B22" s="253" t="s">
        <v>28</v>
      </c>
      <c r="C22" s="254">
        <v>0.57918029999999998</v>
      </c>
      <c r="D22" s="254">
        <v>0.59044750000000001</v>
      </c>
      <c r="E22" s="254">
        <v>0.64570320000000003</v>
      </c>
      <c r="F22" s="254">
        <v>0.77679350000000003</v>
      </c>
      <c r="G22" s="254">
        <v>0.83339730000000001</v>
      </c>
      <c r="H22" s="254">
        <v>0.87221930000000003</v>
      </c>
      <c r="I22" s="254">
        <v>0.91107720000000003</v>
      </c>
      <c r="J22" s="254">
        <v>0.92104269999999999</v>
      </c>
      <c r="K22" s="254">
        <v>0.92759999999999998</v>
      </c>
      <c r="L22" s="254">
        <v>0.80465279999999995</v>
      </c>
      <c r="M22" s="254">
        <v>0.69623930000000001</v>
      </c>
      <c r="N22" s="254">
        <v>0.58808119999999997</v>
      </c>
      <c r="O22" s="254">
        <v>0.49379129999999999</v>
      </c>
      <c r="P22" s="254">
        <v>0.41225610000000001</v>
      </c>
      <c r="Q22" s="254">
        <v>0.34898649999999998</v>
      </c>
      <c r="R22" s="254">
        <v>0.29369289999999998</v>
      </c>
      <c r="S22" s="254">
        <v>0.25275880000000001</v>
      </c>
      <c r="T22" s="254">
        <v>0.21776409999999999</v>
      </c>
      <c r="U22" s="254">
        <v>0.19066379999999999</v>
      </c>
      <c r="V22" s="254">
        <v>0.16822210000000001</v>
      </c>
      <c r="W22" s="254">
        <v>0.14809140000000001</v>
      </c>
      <c r="X22" s="254">
        <v>0.1293851</v>
      </c>
      <c r="Y22" s="254">
        <v>0.1142891</v>
      </c>
      <c r="Z22" s="254">
        <v>0.1030667</v>
      </c>
      <c r="AA22" s="254">
        <v>9.3510062099999999E-2</v>
      </c>
      <c r="AB22" s="254">
        <v>8.4645515599999999E-2</v>
      </c>
      <c r="AC22" s="254">
        <v>7.7091092599999994E-2</v>
      </c>
      <c r="AD22" s="254">
        <v>6.7682425800000001E-2</v>
      </c>
      <c r="AE22" s="254">
        <v>5.59221115090879E-2</v>
      </c>
      <c r="AF22" s="254">
        <v>4.5793867500000002E-2</v>
      </c>
      <c r="AG22" s="254">
        <v>3.2071598200000002E-2</v>
      </c>
      <c r="AH22" s="254">
        <v>2.87447889420595E-2</v>
      </c>
      <c r="AI22" s="254">
        <v>1.67116205E-2</v>
      </c>
      <c r="AJ22" s="254" t="s">
        <v>19</v>
      </c>
      <c r="AK22" s="254" t="s">
        <v>19</v>
      </c>
      <c r="AL22" s="254" t="s">
        <v>19</v>
      </c>
      <c r="AM22" s="257" t="s">
        <v>19</v>
      </c>
    </row>
    <row r="23" spans="2:39" ht="17.100000000000001" customHeight="1" x14ac:dyDescent="0.25">
      <c r="B23" s="258" t="s">
        <v>30</v>
      </c>
      <c r="C23" s="259">
        <v>1.6E-2</v>
      </c>
      <c r="D23" s="259">
        <v>4.7480000000000001E-2</v>
      </c>
      <c r="E23" s="259">
        <v>4.39190104E-2</v>
      </c>
      <c r="F23" s="259">
        <v>4.0625094200000003E-2</v>
      </c>
      <c r="G23" s="259">
        <v>3.7578221100000003E-2</v>
      </c>
      <c r="H23" s="259">
        <v>3.4759862699999998E-2</v>
      </c>
      <c r="I23" s="259">
        <v>3.2152880634349998E-2</v>
      </c>
      <c r="J23" s="259">
        <v>2.9741421600000002E-2</v>
      </c>
      <c r="K23" s="259">
        <v>2.7510821500000001E-2</v>
      </c>
      <c r="L23" s="259">
        <v>2.5447515899999999E-2</v>
      </c>
      <c r="M23" s="259">
        <v>2.3538957814619999E-2</v>
      </c>
      <c r="N23" s="259">
        <v>2.1773541099999998E-2</v>
      </c>
      <c r="O23" s="259">
        <v>2.0140530300000001E-2</v>
      </c>
      <c r="P23" s="259">
        <v>1.8629995E-2</v>
      </c>
      <c r="Q23" s="259">
        <v>1.72327494E-2</v>
      </c>
      <c r="R23" s="259">
        <v>1.5940296999999999E-2</v>
      </c>
      <c r="S23" s="259">
        <v>1.4744778199999999E-2</v>
      </c>
      <c r="T23" s="259">
        <v>1.36389231E-2</v>
      </c>
      <c r="U23" s="259">
        <v>1.2616006799999999E-2</v>
      </c>
      <c r="V23" s="259">
        <v>1.1669809099999999E-2</v>
      </c>
      <c r="W23" s="259">
        <v>1.0794576E-2</v>
      </c>
      <c r="X23" s="259">
        <v>9.9849850999999996E-3</v>
      </c>
      <c r="Y23" s="259">
        <v>9.2361134000000008E-3</v>
      </c>
      <c r="Z23" s="259">
        <v>8.5434068999999998E-3</v>
      </c>
      <c r="AA23" s="259">
        <v>7.9026532917828053E-3</v>
      </c>
      <c r="AB23" s="259">
        <v>7.3099560260445747E-3</v>
      </c>
      <c r="AC23" s="259">
        <v>6.7617109254011791E-3</v>
      </c>
      <c r="AD23" s="259">
        <v>6.2545840872081431E-3</v>
      </c>
      <c r="AE23" s="259">
        <v>5.7854916507890054E-3</v>
      </c>
      <c r="AF23" s="259">
        <v>5.3515810443424926E-3</v>
      </c>
      <c r="AG23" s="259">
        <v>4.9502136383275464E-3</v>
      </c>
      <c r="AH23" s="259">
        <v>4.5789486998406726E-3</v>
      </c>
      <c r="AI23" s="259">
        <v>4.2355285504114748E-3</v>
      </c>
      <c r="AJ23" s="259">
        <v>3.9178648369602729E-3</v>
      </c>
      <c r="AK23" s="259">
        <v>3.6240258324308897E-3</v>
      </c>
      <c r="AL23" s="259">
        <v>3.3522246888732002E-3</v>
      </c>
      <c r="AM23" s="260">
        <v>3.1008085715419145E-3</v>
      </c>
    </row>
    <row r="24" spans="2:39" ht="17.100000000000001" customHeight="1" thickBot="1" x14ac:dyDescent="0.3">
      <c r="B24" s="263" t="s">
        <v>50</v>
      </c>
      <c r="C24" s="261">
        <v>6.1317523070000002</v>
      </c>
      <c r="D24" s="261">
        <v>5.8987177619446101</v>
      </c>
      <c r="E24" s="261">
        <v>5.4096130919254</v>
      </c>
      <c r="F24" s="261">
        <v>4.6972289491000003</v>
      </c>
      <c r="G24" s="261">
        <v>4.1466604859</v>
      </c>
      <c r="H24" s="261">
        <v>3.6554297941718099</v>
      </c>
      <c r="I24" s="261">
        <v>3.32377312507051</v>
      </c>
      <c r="J24" s="261">
        <v>2.01081457429038</v>
      </c>
      <c r="K24" s="261">
        <v>1.8933831536589401</v>
      </c>
      <c r="L24" s="261">
        <v>1.64589568193539</v>
      </c>
      <c r="M24" s="261">
        <v>1.4110596970854401</v>
      </c>
      <c r="N24" s="261">
        <v>1.1751915113654601</v>
      </c>
      <c r="O24" s="261">
        <v>0.95374492089999996</v>
      </c>
      <c r="P24" s="261">
        <v>0.76644007257349001</v>
      </c>
      <c r="Q24" s="261">
        <v>0.59599181219999997</v>
      </c>
      <c r="R24" s="261">
        <v>0.47989053469999998</v>
      </c>
      <c r="S24" s="261">
        <v>0.41270420308575001</v>
      </c>
      <c r="T24" s="261">
        <v>0.30386792950000002</v>
      </c>
      <c r="U24" s="261">
        <v>0.24349911339999999</v>
      </c>
      <c r="V24" s="261">
        <v>0.18623578813610001</v>
      </c>
      <c r="W24" s="261">
        <v>0.16461377536752</v>
      </c>
      <c r="X24" s="261">
        <v>0.14477265689999999</v>
      </c>
      <c r="Y24" s="261">
        <v>0.12864162079999999</v>
      </c>
      <c r="Z24" s="261">
        <v>0.1148680343</v>
      </c>
      <c r="AA24" s="261">
        <v>0.1014127153917828</v>
      </c>
      <c r="AB24" s="261">
        <v>9.1955471626044574E-2</v>
      </c>
      <c r="AC24" s="261">
        <v>8.3852803525401171E-2</v>
      </c>
      <c r="AD24" s="261">
        <v>7.3937009887208138E-2</v>
      </c>
      <c r="AE24" s="261">
        <v>6.1707603159876903E-2</v>
      </c>
      <c r="AF24" s="261">
        <v>5.1145448544342498E-2</v>
      </c>
      <c r="AG24" s="261">
        <v>3.7021811838327548E-2</v>
      </c>
      <c r="AH24" s="261">
        <v>3.3323737641900171E-2</v>
      </c>
      <c r="AI24" s="261">
        <v>2.0947149050411475E-2</v>
      </c>
      <c r="AJ24" s="261">
        <v>3.9178648369602729E-3</v>
      </c>
      <c r="AK24" s="261">
        <v>3.6240258324308897E-3</v>
      </c>
      <c r="AL24" s="261">
        <v>3.3522246888732002E-3</v>
      </c>
      <c r="AM24" s="262">
        <v>3.1008085715419145E-3</v>
      </c>
    </row>
    <row r="26" spans="2:39" ht="17.100000000000001" customHeight="1" x14ac:dyDescent="0.25">
      <c r="B26" s="316"/>
      <c r="C26" s="315"/>
      <c r="D26" s="315"/>
      <c r="E26" s="315"/>
      <c r="F26" s="315"/>
      <c r="G26" s="315"/>
      <c r="H26" s="315"/>
      <c r="I26" s="315"/>
      <c r="J26" s="315"/>
      <c r="K26" s="315"/>
      <c r="L26" s="315"/>
      <c r="M26" s="315"/>
    </row>
    <row r="27" spans="2:39" ht="17.100000000000001" customHeight="1" x14ac:dyDescent="0.25">
      <c r="B27" s="316"/>
      <c r="C27" s="315"/>
      <c r="D27" s="315"/>
      <c r="E27" s="315"/>
      <c r="F27" s="315"/>
      <c r="G27" s="315"/>
      <c r="H27" s="315"/>
      <c r="I27" s="315"/>
      <c r="J27" s="315"/>
      <c r="K27" s="315"/>
      <c r="L27" s="315"/>
      <c r="M27" s="315"/>
    </row>
    <row r="28" spans="2:39" ht="17.100000000000001" customHeight="1" x14ac:dyDescent="0.25">
      <c r="B28" s="316"/>
      <c r="C28" s="315"/>
      <c r="D28" s="315"/>
      <c r="E28" s="315"/>
      <c r="F28" s="315"/>
      <c r="G28" s="315"/>
      <c r="H28" s="315"/>
      <c r="I28" s="315"/>
      <c r="J28" s="315"/>
      <c r="K28" s="315"/>
      <c r="L28" s="315"/>
      <c r="M28" s="315"/>
    </row>
  </sheetData>
  <mergeCells count="4">
    <mergeCell ref="B2:M2"/>
    <mergeCell ref="B26:M26"/>
    <mergeCell ref="B27:M27"/>
    <mergeCell ref="B28:M28"/>
  </mergeCells>
  <pageMargins left="0.05" right="0.05" top="0.5" bottom="0.5" header="0" footer="0"/>
  <pageSetup paperSize="8"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E9A2-DB7B-42FA-B2DD-D65C732269C1}">
  <sheetPr>
    <tabColor rgb="FF603F99"/>
    <pageSetUpPr fitToPage="1"/>
  </sheetPr>
  <dimension ref="B2:AM36"/>
  <sheetViews>
    <sheetView zoomScale="85" zoomScaleNormal="85" zoomScalePageLayoutView="85" workbookViewId="0">
      <pane xSplit="2" topLeftCell="C1" activePane="topRight" state="frozen"/>
      <selection activeCell="A4" sqref="A4"/>
      <selection pane="topRight"/>
    </sheetView>
  </sheetViews>
  <sheetFormatPr defaultColWidth="10" defaultRowHeight="12" customHeight="1" x14ac:dyDescent="0.2"/>
  <cols>
    <col min="1" max="1" width="10" style="1" customWidth="1"/>
    <col min="2" max="2" width="35.875" style="1" bestFit="1" customWidth="1"/>
    <col min="3" max="38" width="10.5" style="1" bestFit="1" customWidth="1"/>
    <col min="39" max="16384" width="10" style="1"/>
  </cols>
  <sheetData>
    <row r="2" spans="2:39" ht="41.25" customHeight="1" x14ac:dyDescent="0.35">
      <c r="B2" s="350" t="s">
        <v>163</v>
      </c>
      <c r="C2" s="351"/>
      <c r="D2" s="351"/>
      <c r="E2" s="351"/>
      <c r="F2" s="351"/>
      <c r="G2" s="351"/>
      <c r="H2" s="351"/>
      <c r="I2" s="351"/>
      <c r="J2" s="351"/>
      <c r="K2" s="351"/>
      <c r="L2" s="351"/>
      <c r="M2" s="351"/>
    </row>
    <row r="3" spans="2:39" ht="12" customHeight="1" thickBot="1" x14ac:dyDescent="0.25"/>
    <row r="4" spans="2:39" ht="17.100000000000001" customHeight="1" x14ac:dyDescent="0.25">
      <c r="B4" s="294" t="s">
        <v>1</v>
      </c>
      <c r="C4" s="246">
        <v>2024</v>
      </c>
      <c r="D4" s="246">
        <v>2025</v>
      </c>
      <c r="E4" s="246">
        <v>2026</v>
      </c>
      <c r="F4" s="246">
        <v>2027</v>
      </c>
      <c r="G4" s="246">
        <v>2028</v>
      </c>
      <c r="H4" s="246">
        <v>2029</v>
      </c>
      <c r="I4" s="246">
        <v>2030</v>
      </c>
      <c r="J4" s="246">
        <v>2031</v>
      </c>
      <c r="K4" s="246">
        <v>2032</v>
      </c>
      <c r="L4" s="246">
        <v>2033</v>
      </c>
      <c r="M4" s="246">
        <v>2034</v>
      </c>
      <c r="N4" s="246">
        <v>2035</v>
      </c>
      <c r="O4" s="246">
        <v>2036</v>
      </c>
      <c r="P4" s="246">
        <v>2037</v>
      </c>
      <c r="Q4" s="246">
        <v>2038</v>
      </c>
      <c r="R4" s="246">
        <v>2039</v>
      </c>
      <c r="S4" s="246">
        <v>2040</v>
      </c>
      <c r="T4" s="246">
        <v>2041</v>
      </c>
      <c r="U4" s="246">
        <v>2042</v>
      </c>
      <c r="V4" s="246">
        <v>2043</v>
      </c>
      <c r="W4" s="246">
        <v>2044</v>
      </c>
      <c r="X4" s="246">
        <v>2045</v>
      </c>
      <c r="Y4" s="246">
        <v>2046</v>
      </c>
      <c r="Z4" s="246">
        <v>2047</v>
      </c>
      <c r="AA4" s="246">
        <v>2048</v>
      </c>
      <c r="AB4" s="246">
        <v>2049</v>
      </c>
      <c r="AC4" s="246">
        <v>2050</v>
      </c>
      <c r="AD4" s="246">
        <v>2051</v>
      </c>
      <c r="AE4" s="246">
        <v>2052</v>
      </c>
      <c r="AF4" s="246">
        <v>2053</v>
      </c>
      <c r="AG4" s="246">
        <v>2054</v>
      </c>
      <c r="AH4" s="246">
        <v>2055</v>
      </c>
      <c r="AI4" s="246">
        <v>2056</v>
      </c>
      <c r="AJ4" s="246">
        <v>2057</v>
      </c>
      <c r="AK4" s="246">
        <v>2058</v>
      </c>
      <c r="AL4" s="246">
        <v>2059</v>
      </c>
      <c r="AM4" s="247">
        <v>2060</v>
      </c>
    </row>
    <row r="5" spans="2:39" ht="17.100000000000001" customHeight="1" x14ac:dyDescent="0.25">
      <c r="B5" s="264" t="s">
        <v>20</v>
      </c>
      <c r="C5" s="265">
        <v>8.2166423763769994E-2</v>
      </c>
      <c r="D5" s="250">
        <v>5.7588844554510001E-2</v>
      </c>
      <c r="E5" s="250">
        <v>3.5995629309520001E-2</v>
      </c>
      <c r="F5" s="250">
        <v>1.912524699985E-2</v>
      </c>
      <c r="G5" s="250">
        <v>6.8428695860800002E-3</v>
      </c>
      <c r="H5" s="250">
        <v>4.5746365459000001E-4</v>
      </c>
      <c r="I5" s="250" t="s">
        <v>19</v>
      </c>
      <c r="J5" s="250" t="s">
        <v>19</v>
      </c>
      <c r="K5" s="250" t="s">
        <v>19</v>
      </c>
      <c r="L5" s="250" t="s">
        <v>19</v>
      </c>
      <c r="M5" s="250" t="s">
        <v>19</v>
      </c>
      <c r="N5" s="250" t="s">
        <v>19</v>
      </c>
      <c r="O5" s="250" t="s">
        <v>19</v>
      </c>
      <c r="P5" s="250" t="s">
        <v>19</v>
      </c>
      <c r="Q5" s="250" t="s">
        <v>19</v>
      </c>
      <c r="R5" s="250" t="s">
        <v>19</v>
      </c>
      <c r="S5" s="250" t="s">
        <v>19</v>
      </c>
      <c r="T5" s="250" t="s">
        <v>19</v>
      </c>
      <c r="U5" s="251" t="s">
        <v>19</v>
      </c>
      <c r="V5" s="251" t="s">
        <v>19</v>
      </c>
      <c r="W5" s="251" t="s">
        <v>19</v>
      </c>
      <c r="X5" s="251" t="s">
        <v>19</v>
      </c>
      <c r="Y5" s="251" t="s">
        <v>19</v>
      </c>
      <c r="Z5" s="251" t="s">
        <v>19</v>
      </c>
      <c r="AA5" s="251" t="s">
        <v>19</v>
      </c>
      <c r="AB5" s="251" t="s">
        <v>19</v>
      </c>
      <c r="AC5" s="251" t="s">
        <v>19</v>
      </c>
      <c r="AD5" s="251" t="s">
        <v>19</v>
      </c>
      <c r="AE5" s="251" t="s">
        <v>19</v>
      </c>
      <c r="AF5" s="251" t="s">
        <v>19</v>
      </c>
      <c r="AG5" s="251" t="s">
        <v>19</v>
      </c>
      <c r="AH5" s="251" t="s">
        <v>19</v>
      </c>
      <c r="AI5" s="251" t="s">
        <v>19</v>
      </c>
      <c r="AJ5" s="251" t="s">
        <v>19</v>
      </c>
      <c r="AK5" s="251" t="s">
        <v>19</v>
      </c>
      <c r="AL5" s="251" t="s">
        <v>19</v>
      </c>
      <c r="AM5" s="252" t="s">
        <v>19</v>
      </c>
    </row>
    <row r="6" spans="2:39" ht="17.100000000000001" customHeight="1" x14ac:dyDescent="0.25">
      <c r="B6" s="266" t="s">
        <v>25</v>
      </c>
      <c r="C6" s="267">
        <v>0.42451539908990998</v>
      </c>
      <c r="D6" s="254">
        <v>0.36376719019644999</v>
      </c>
      <c r="E6" s="254">
        <v>0.23077068171908</v>
      </c>
      <c r="F6" s="254">
        <v>0.12436844166301</v>
      </c>
      <c r="G6" s="254">
        <v>4.6963585615010003E-2</v>
      </c>
      <c r="H6" s="254">
        <v>3.4967074147099998E-3</v>
      </c>
      <c r="I6" s="254" t="s">
        <v>19</v>
      </c>
      <c r="J6" s="254" t="s">
        <v>19</v>
      </c>
      <c r="K6" s="254" t="s">
        <v>19</v>
      </c>
      <c r="L6" s="254" t="s">
        <v>19</v>
      </c>
      <c r="M6" s="254" t="s">
        <v>19</v>
      </c>
      <c r="N6" s="254" t="s">
        <v>19</v>
      </c>
      <c r="O6" s="254" t="s">
        <v>19</v>
      </c>
      <c r="P6" s="255" t="s">
        <v>19</v>
      </c>
      <c r="Q6" s="255" t="s">
        <v>19</v>
      </c>
      <c r="R6" s="255" t="s">
        <v>19</v>
      </c>
      <c r="S6" s="255" t="s">
        <v>19</v>
      </c>
      <c r="T6" s="255" t="s">
        <v>19</v>
      </c>
      <c r="U6" s="255" t="s">
        <v>19</v>
      </c>
      <c r="V6" s="255" t="s">
        <v>19</v>
      </c>
      <c r="W6" s="255" t="s">
        <v>19</v>
      </c>
      <c r="X6" s="255" t="s">
        <v>19</v>
      </c>
      <c r="Y6" s="255" t="s">
        <v>19</v>
      </c>
      <c r="Z6" s="255" t="s">
        <v>19</v>
      </c>
      <c r="AA6" s="255" t="s">
        <v>19</v>
      </c>
      <c r="AB6" s="255" t="s">
        <v>19</v>
      </c>
      <c r="AC6" s="255" t="s">
        <v>19</v>
      </c>
      <c r="AD6" s="255" t="s">
        <v>19</v>
      </c>
      <c r="AE6" s="255" t="s">
        <v>19</v>
      </c>
      <c r="AF6" s="255" t="s">
        <v>19</v>
      </c>
      <c r="AG6" s="255" t="s">
        <v>19</v>
      </c>
      <c r="AH6" s="255" t="s">
        <v>19</v>
      </c>
      <c r="AI6" s="255" t="s">
        <v>19</v>
      </c>
      <c r="AJ6" s="255" t="s">
        <v>19</v>
      </c>
      <c r="AK6" s="255" t="s">
        <v>19</v>
      </c>
      <c r="AL6" s="255" t="s">
        <v>19</v>
      </c>
      <c r="AM6" s="256" t="s">
        <v>19</v>
      </c>
    </row>
    <row r="7" spans="2:39" ht="17.100000000000001" customHeight="1" x14ac:dyDescent="0.25">
      <c r="B7" s="266" t="s">
        <v>17</v>
      </c>
      <c r="C7" s="267">
        <v>2.1065676321599999E-3</v>
      </c>
      <c r="D7" s="254">
        <v>5.4873322251000004E-4</v>
      </c>
      <c r="E7" s="254">
        <v>4.1150282863000002E-4</v>
      </c>
      <c r="F7" s="254">
        <v>3.0859176845999999E-4</v>
      </c>
      <c r="G7" s="254">
        <v>2.3141731158000001E-4</v>
      </c>
      <c r="H7" s="254">
        <v>1.7354304850999999E-4</v>
      </c>
      <c r="I7" s="254">
        <v>1.3014231044999999E-4</v>
      </c>
      <c r="J7" s="254">
        <v>9.759553772E-5</v>
      </c>
      <c r="K7" s="254">
        <v>7.3188207850000006E-5</v>
      </c>
      <c r="L7" s="254">
        <v>5.4884969109999997E-5</v>
      </c>
      <c r="M7" s="254">
        <v>4.1158979640000002E-5</v>
      </c>
      <c r="N7" s="254" t="s">
        <v>19</v>
      </c>
      <c r="O7" s="254" t="s">
        <v>19</v>
      </c>
      <c r="P7" s="254" t="s">
        <v>19</v>
      </c>
      <c r="Q7" s="255" t="s">
        <v>19</v>
      </c>
      <c r="R7" s="255" t="s">
        <v>19</v>
      </c>
      <c r="S7" s="255" t="s">
        <v>19</v>
      </c>
      <c r="T7" s="255" t="s">
        <v>19</v>
      </c>
      <c r="U7" s="255" t="s">
        <v>19</v>
      </c>
      <c r="V7" s="255" t="s">
        <v>19</v>
      </c>
      <c r="W7" s="255" t="s">
        <v>19</v>
      </c>
      <c r="X7" s="255" t="s">
        <v>19</v>
      </c>
      <c r="Y7" s="255" t="s">
        <v>19</v>
      </c>
      <c r="Z7" s="255" t="s">
        <v>19</v>
      </c>
      <c r="AA7" s="255" t="s">
        <v>19</v>
      </c>
      <c r="AB7" s="255" t="s">
        <v>19</v>
      </c>
      <c r="AC7" s="255" t="s">
        <v>19</v>
      </c>
      <c r="AD7" s="255" t="s">
        <v>19</v>
      </c>
      <c r="AE7" s="255" t="s">
        <v>19</v>
      </c>
      <c r="AF7" s="255" t="s">
        <v>19</v>
      </c>
      <c r="AG7" s="255" t="s">
        <v>19</v>
      </c>
      <c r="AH7" s="255" t="s">
        <v>19</v>
      </c>
      <c r="AI7" s="255" t="s">
        <v>19</v>
      </c>
      <c r="AJ7" s="255" t="s">
        <v>19</v>
      </c>
      <c r="AK7" s="255" t="s">
        <v>19</v>
      </c>
      <c r="AL7" s="255" t="s">
        <v>19</v>
      </c>
      <c r="AM7" s="256" t="s">
        <v>19</v>
      </c>
    </row>
    <row r="8" spans="2:39" ht="17.100000000000001" customHeight="1" x14ac:dyDescent="0.25">
      <c r="B8" s="266" t="s">
        <v>38</v>
      </c>
      <c r="C8" s="267">
        <v>4.9322374007900001E-3</v>
      </c>
      <c r="D8" s="254">
        <v>4.9322374007900001E-3</v>
      </c>
      <c r="E8" s="254">
        <v>4.9322374007900001E-3</v>
      </c>
      <c r="F8" s="254">
        <v>4.9322374007900001E-3</v>
      </c>
      <c r="G8" s="254">
        <v>4.9322374007900001E-3</v>
      </c>
      <c r="H8" s="254">
        <v>4.9322374007900001E-3</v>
      </c>
      <c r="I8" s="254">
        <v>4.9322374007900001E-3</v>
      </c>
      <c r="J8" s="254">
        <v>4.9322374007900001E-3</v>
      </c>
      <c r="K8" s="254">
        <v>4.9322374007900001E-3</v>
      </c>
      <c r="L8" s="254">
        <v>4.9322374007900001E-3</v>
      </c>
      <c r="M8" s="255">
        <v>4.9322374007900001E-3</v>
      </c>
      <c r="N8" s="255">
        <v>4.9322374007900001E-3</v>
      </c>
      <c r="O8" s="255">
        <v>4.9322374007900001E-3</v>
      </c>
      <c r="P8" s="255">
        <v>4.9322374007900001E-3</v>
      </c>
      <c r="Q8" s="255">
        <v>4.9322374007900001E-3</v>
      </c>
      <c r="R8" s="255">
        <v>4.9322374007900001E-3</v>
      </c>
      <c r="S8" s="255">
        <v>4.9322374007900001E-3</v>
      </c>
      <c r="T8" s="255">
        <v>4.9322374007900001E-3</v>
      </c>
      <c r="U8" s="255">
        <v>4.9322374007900001E-3</v>
      </c>
      <c r="V8" s="255">
        <v>4.9322374007900001E-3</v>
      </c>
      <c r="W8" s="255">
        <v>4.9322374007900001E-3</v>
      </c>
      <c r="X8" s="255">
        <v>4.9322374007900001E-3</v>
      </c>
      <c r="Y8" s="255">
        <v>4.9322374007900001E-3</v>
      </c>
      <c r="Z8" s="255">
        <v>4.9322374007900001E-3</v>
      </c>
      <c r="AA8" s="255">
        <v>4.9322374007900001E-3</v>
      </c>
      <c r="AB8" s="255">
        <v>4.9322374007900001E-3</v>
      </c>
      <c r="AC8" s="255">
        <v>4.9322374007900001E-3</v>
      </c>
      <c r="AD8" s="255">
        <v>4.9322374007900001E-3</v>
      </c>
      <c r="AE8" s="255">
        <v>4.9322374007900001E-3</v>
      </c>
      <c r="AF8" s="255">
        <v>4.9322374007900001E-3</v>
      </c>
      <c r="AG8" s="255">
        <v>4.9322374007900001E-3</v>
      </c>
      <c r="AH8" s="255">
        <v>4.9322374007900001E-3</v>
      </c>
      <c r="AI8" s="255" t="s">
        <v>19</v>
      </c>
      <c r="AJ8" s="255" t="s">
        <v>19</v>
      </c>
      <c r="AK8" s="255" t="s">
        <v>19</v>
      </c>
      <c r="AL8" s="255" t="s">
        <v>19</v>
      </c>
      <c r="AM8" s="256" t="s">
        <v>19</v>
      </c>
    </row>
    <row r="9" spans="2:39" ht="17.100000000000001" customHeight="1" x14ac:dyDescent="0.25">
      <c r="B9" s="266" t="s">
        <v>34</v>
      </c>
      <c r="C9" s="267">
        <v>14.0853658317926</v>
      </c>
      <c r="D9" s="254">
        <v>11.861360700457</v>
      </c>
      <c r="E9" s="254">
        <v>12.602695744235501</v>
      </c>
      <c r="F9" s="254">
        <v>11.120025656678401</v>
      </c>
      <c r="G9" s="254">
        <v>10.378690612899801</v>
      </c>
      <c r="H9" s="254">
        <v>9.6373555691212793</v>
      </c>
      <c r="I9" s="255">
        <v>8.8960205253427205</v>
      </c>
      <c r="J9" s="255">
        <v>8.1546854815641598</v>
      </c>
      <c r="K9" s="255">
        <v>7.4133504377856001</v>
      </c>
      <c r="L9" s="255">
        <v>6.6720153940070404</v>
      </c>
      <c r="M9" s="255">
        <v>5.18934530644992</v>
      </c>
      <c r="N9" s="255">
        <v>4.4480102626713602</v>
      </c>
      <c r="O9" s="255">
        <v>4.4480102626713602</v>
      </c>
      <c r="P9" s="255">
        <v>3.7066752188928</v>
      </c>
      <c r="Q9" s="255">
        <v>2.9653401751142399</v>
      </c>
      <c r="R9" s="255">
        <v>2.9653401751142399</v>
      </c>
      <c r="S9" s="255">
        <v>2.2240051313356801</v>
      </c>
      <c r="T9" s="255" t="s">
        <v>19</v>
      </c>
      <c r="U9" s="255" t="s">
        <v>19</v>
      </c>
      <c r="V9" s="255" t="s">
        <v>19</v>
      </c>
      <c r="W9" s="255" t="s">
        <v>19</v>
      </c>
      <c r="X9" s="255" t="s">
        <v>19</v>
      </c>
      <c r="Y9" s="255" t="s">
        <v>19</v>
      </c>
      <c r="Z9" s="255" t="s">
        <v>19</v>
      </c>
      <c r="AA9" s="255" t="s">
        <v>19</v>
      </c>
      <c r="AB9" s="255" t="s">
        <v>19</v>
      </c>
      <c r="AC9" s="255" t="s">
        <v>19</v>
      </c>
      <c r="AD9" s="255" t="s">
        <v>19</v>
      </c>
      <c r="AE9" s="255" t="s">
        <v>19</v>
      </c>
      <c r="AF9" s="255" t="s">
        <v>19</v>
      </c>
      <c r="AG9" s="255" t="s">
        <v>19</v>
      </c>
      <c r="AH9" s="255" t="s">
        <v>19</v>
      </c>
      <c r="AI9" s="255" t="s">
        <v>19</v>
      </c>
      <c r="AJ9" s="255" t="s">
        <v>19</v>
      </c>
      <c r="AK9" s="255" t="s">
        <v>19</v>
      </c>
      <c r="AL9" s="255" t="s">
        <v>19</v>
      </c>
      <c r="AM9" s="256" t="s">
        <v>19</v>
      </c>
    </row>
    <row r="10" spans="2:39" ht="17.100000000000001" customHeight="1" x14ac:dyDescent="0.25">
      <c r="B10" s="266" t="s">
        <v>23</v>
      </c>
      <c r="C10" s="267">
        <v>0.92264060671918002</v>
      </c>
      <c r="D10" s="254">
        <v>1.1033308134348301</v>
      </c>
      <c r="E10" s="254">
        <v>0.96156415768572001</v>
      </c>
      <c r="F10" s="254">
        <v>0.78187994262448002</v>
      </c>
      <c r="G10" s="254">
        <v>0.71092520107865997</v>
      </c>
      <c r="H10" s="254">
        <v>0.64516616395352999</v>
      </c>
      <c r="I10" s="254">
        <v>0.58913588323178001</v>
      </c>
      <c r="J10" s="254">
        <v>0.53966912785286003</v>
      </c>
      <c r="K10" s="255">
        <v>0.49713282015252003</v>
      </c>
      <c r="L10" s="255">
        <v>0.45673593318056999</v>
      </c>
      <c r="M10" s="255">
        <v>0.42194330326026003</v>
      </c>
      <c r="N10" s="255">
        <v>0.39078612744212998</v>
      </c>
      <c r="O10" s="255">
        <v>0.36375411528897</v>
      </c>
      <c r="P10" s="255">
        <v>0.33750898214614999</v>
      </c>
      <c r="Q10" s="255">
        <v>0.31309934643308002</v>
      </c>
      <c r="R10" s="255">
        <v>0.28521059166251</v>
      </c>
      <c r="S10" s="255">
        <v>0.26854175503882999</v>
      </c>
      <c r="T10" s="255">
        <v>0.24755886835766999</v>
      </c>
      <c r="U10" s="255">
        <v>0.23207273070519999</v>
      </c>
      <c r="V10" s="255">
        <v>0.2189388154496</v>
      </c>
      <c r="W10" s="255">
        <v>0.20737533664855001</v>
      </c>
      <c r="X10" s="255">
        <v>0.1956004955243375</v>
      </c>
      <c r="Y10" s="255">
        <v>0.18523986652886792</v>
      </c>
      <c r="Z10" s="255">
        <v>0.11795346258967655</v>
      </c>
      <c r="AA10" s="255" t="s">
        <v>19</v>
      </c>
      <c r="AB10" s="255" t="s">
        <v>19</v>
      </c>
      <c r="AC10" s="255" t="s">
        <v>19</v>
      </c>
      <c r="AD10" s="255" t="s">
        <v>19</v>
      </c>
      <c r="AE10" s="255" t="s">
        <v>19</v>
      </c>
      <c r="AF10" s="255" t="s">
        <v>19</v>
      </c>
      <c r="AG10" s="255" t="s">
        <v>19</v>
      </c>
      <c r="AH10" s="255" t="s">
        <v>19</v>
      </c>
      <c r="AI10" s="255" t="s">
        <v>19</v>
      </c>
      <c r="AJ10" s="255" t="s">
        <v>19</v>
      </c>
      <c r="AK10" s="255" t="s">
        <v>19</v>
      </c>
      <c r="AL10" s="255" t="s">
        <v>19</v>
      </c>
      <c r="AM10" s="256" t="s">
        <v>19</v>
      </c>
    </row>
    <row r="11" spans="2:39" ht="17.100000000000001" customHeight="1" x14ac:dyDescent="0.25">
      <c r="B11" s="266" t="s">
        <v>29</v>
      </c>
      <c r="C11" s="267">
        <v>20.397490107323801</v>
      </c>
      <c r="D11" s="254">
        <v>24.0110850475345</v>
      </c>
      <c r="E11" s="254">
        <v>22.046868441242999</v>
      </c>
      <c r="F11" s="254">
        <v>17.991827268424501</v>
      </c>
      <c r="G11" s="254">
        <v>14.8273089431814</v>
      </c>
      <c r="H11" s="254">
        <v>12.875446089466401</v>
      </c>
      <c r="I11" s="254">
        <v>10.9948363908454</v>
      </c>
      <c r="J11" s="254">
        <v>9.51383181921865</v>
      </c>
      <c r="K11" s="254">
        <v>8.3364205668933007</v>
      </c>
      <c r="L11" s="254">
        <v>7.3139459283877004</v>
      </c>
      <c r="M11" s="254">
        <v>6.4654470016863197</v>
      </c>
      <c r="N11" s="254">
        <v>5.7276708407082504</v>
      </c>
      <c r="O11" s="254">
        <v>2.2110872948572098</v>
      </c>
      <c r="P11" s="254" t="s">
        <v>19</v>
      </c>
      <c r="Q11" s="255" t="s">
        <v>19</v>
      </c>
      <c r="R11" s="255" t="s">
        <v>19</v>
      </c>
      <c r="S11" s="255" t="s">
        <v>19</v>
      </c>
      <c r="T11" s="255" t="s">
        <v>19</v>
      </c>
      <c r="U11" s="255" t="s">
        <v>19</v>
      </c>
      <c r="V11" s="255" t="s">
        <v>19</v>
      </c>
      <c r="W11" s="255" t="s">
        <v>19</v>
      </c>
      <c r="X11" s="255" t="s">
        <v>19</v>
      </c>
      <c r="Y11" s="255" t="s">
        <v>19</v>
      </c>
      <c r="Z11" s="255" t="s">
        <v>19</v>
      </c>
      <c r="AA11" s="255" t="s">
        <v>19</v>
      </c>
      <c r="AB11" s="255" t="s">
        <v>19</v>
      </c>
      <c r="AC11" s="255" t="s">
        <v>19</v>
      </c>
      <c r="AD11" s="255" t="s">
        <v>19</v>
      </c>
      <c r="AE11" s="255" t="s">
        <v>19</v>
      </c>
      <c r="AF11" s="255" t="s">
        <v>19</v>
      </c>
      <c r="AG11" s="255" t="s">
        <v>19</v>
      </c>
      <c r="AH11" s="255" t="s">
        <v>19</v>
      </c>
      <c r="AI11" s="255" t="s">
        <v>19</v>
      </c>
      <c r="AJ11" s="255" t="s">
        <v>19</v>
      </c>
      <c r="AK11" s="255" t="s">
        <v>19</v>
      </c>
      <c r="AL11" s="255" t="s">
        <v>19</v>
      </c>
      <c r="AM11" s="256" t="s">
        <v>19</v>
      </c>
    </row>
    <row r="12" spans="2:39" ht="17.100000000000001" customHeight="1" x14ac:dyDescent="0.25">
      <c r="B12" s="266" t="s">
        <v>32</v>
      </c>
      <c r="C12" s="267">
        <v>1.2926640469248001</v>
      </c>
      <c r="D12" s="254">
        <v>1.0458827288755199</v>
      </c>
      <c r="E12" s="254">
        <v>0.86961035884032001</v>
      </c>
      <c r="F12" s="254">
        <v>0.74034395414784004</v>
      </c>
      <c r="G12" s="254">
        <v>0.64633202346240004</v>
      </c>
      <c r="H12" s="255">
        <v>0.56407158411264002</v>
      </c>
      <c r="I12" s="255">
        <v>0.50531412743423998</v>
      </c>
      <c r="J12" s="255" t="s">
        <v>19</v>
      </c>
      <c r="K12" s="255" t="s">
        <v>19</v>
      </c>
      <c r="L12" s="255" t="s">
        <v>19</v>
      </c>
      <c r="M12" s="255" t="s">
        <v>19</v>
      </c>
      <c r="N12" s="255" t="s">
        <v>19</v>
      </c>
      <c r="O12" s="255" t="s">
        <v>19</v>
      </c>
      <c r="P12" s="255" t="s">
        <v>19</v>
      </c>
      <c r="Q12" s="255" t="s">
        <v>19</v>
      </c>
      <c r="R12" s="255" t="s">
        <v>19</v>
      </c>
      <c r="S12" s="255" t="s">
        <v>19</v>
      </c>
      <c r="T12" s="255" t="s">
        <v>19</v>
      </c>
      <c r="U12" s="255" t="s">
        <v>19</v>
      </c>
      <c r="V12" s="255" t="s">
        <v>19</v>
      </c>
      <c r="W12" s="255" t="s">
        <v>19</v>
      </c>
      <c r="X12" s="255" t="s">
        <v>19</v>
      </c>
      <c r="Y12" s="255" t="s">
        <v>19</v>
      </c>
      <c r="Z12" s="255" t="s">
        <v>19</v>
      </c>
      <c r="AA12" s="255" t="s">
        <v>19</v>
      </c>
      <c r="AB12" s="255" t="s">
        <v>19</v>
      </c>
      <c r="AC12" s="255" t="s">
        <v>19</v>
      </c>
      <c r="AD12" s="255" t="s">
        <v>19</v>
      </c>
      <c r="AE12" s="255" t="s">
        <v>19</v>
      </c>
      <c r="AF12" s="255" t="s">
        <v>19</v>
      </c>
      <c r="AG12" s="255" t="s">
        <v>19</v>
      </c>
      <c r="AH12" s="255" t="s">
        <v>19</v>
      </c>
      <c r="AI12" s="255" t="s">
        <v>19</v>
      </c>
      <c r="AJ12" s="255" t="s">
        <v>19</v>
      </c>
      <c r="AK12" s="255" t="s">
        <v>19</v>
      </c>
      <c r="AL12" s="255" t="s">
        <v>19</v>
      </c>
      <c r="AM12" s="256" t="s">
        <v>19</v>
      </c>
    </row>
    <row r="13" spans="2:39" ht="17.100000000000001" customHeight="1" x14ac:dyDescent="0.25">
      <c r="B13" s="266" t="s">
        <v>27</v>
      </c>
      <c r="C13" s="267">
        <v>19.911981770795499</v>
      </c>
      <c r="D13" s="254">
        <v>20.0219927198054</v>
      </c>
      <c r="E13" s="254">
        <v>22.442233598023702</v>
      </c>
      <c r="F13" s="254">
        <v>21.012091260894699</v>
      </c>
      <c r="G13" s="254">
        <v>19.801970821785599</v>
      </c>
      <c r="H13" s="254">
        <v>13.75136862624</v>
      </c>
      <c r="I13" s="254">
        <v>10.0109963599027</v>
      </c>
      <c r="J13" s="254">
        <v>8.0307992777241601</v>
      </c>
      <c r="K13" s="254">
        <v>5.8305802975257599</v>
      </c>
      <c r="L13" s="254">
        <v>4.4004379603967996</v>
      </c>
      <c r="M13" s="254">
        <v>2.6402627762380799</v>
      </c>
      <c r="N13" s="254">
        <v>1.54015328613888</v>
      </c>
      <c r="O13" s="254">
        <v>1.6501642351488</v>
      </c>
      <c r="P13" s="254">
        <v>1.32013138811904</v>
      </c>
      <c r="Q13" s="255" t="s">
        <v>19</v>
      </c>
      <c r="R13" s="255" t="s">
        <v>19</v>
      </c>
      <c r="S13" s="255" t="s">
        <v>19</v>
      </c>
      <c r="T13" s="255" t="s">
        <v>19</v>
      </c>
      <c r="U13" s="255" t="s">
        <v>19</v>
      </c>
      <c r="V13" s="255" t="s">
        <v>19</v>
      </c>
      <c r="W13" s="255" t="s">
        <v>19</v>
      </c>
      <c r="X13" s="255" t="s">
        <v>19</v>
      </c>
      <c r="Y13" s="255" t="s">
        <v>19</v>
      </c>
      <c r="Z13" s="255" t="s">
        <v>19</v>
      </c>
      <c r="AA13" s="255" t="s">
        <v>19</v>
      </c>
      <c r="AB13" s="255" t="s">
        <v>19</v>
      </c>
      <c r="AC13" s="255" t="s">
        <v>19</v>
      </c>
      <c r="AD13" s="255" t="s">
        <v>19</v>
      </c>
      <c r="AE13" s="255" t="s">
        <v>19</v>
      </c>
      <c r="AF13" s="255" t="s">
        <v>19</v>
      </c>
      <c r="AG13" s="255" t="s">
        <v>19</v>
      </c>
      <c r="AH13" s="255" t="s">
        <v>19</v>
      </c>
      <c r="AI13" s="255" t="s">
        <v>19</v>
      </c>
      <c r="AJ13" s="255" t="s">
        <v>19</v>
      </c>
      <c r="AK13" s="255" t="s">
        <v>19</v>
      </c>
      <c r="AL13" s="255" t="s">
        <v>19</v>
      </c>
      <c r="AM13" s="256" t="s">
        <v>19</v>
      </c>
    </row>
    <row r="14" spans="2:39" ht="17.100000000000001" customHeight="1" x14ac:dyDescent="0.25">
      <c r="B14" s="266" t="s">
        <v>35</v>
      </c>
      <c r="C14" s="267">
        <v>32.259684311470103</v>
      </c>
      <c r="D14" s="254">
        <v>24.300880616206101</v>
      </c>
      <c r="E14" s="254">
        <v>19.843950546858199</v>
      </c>
      <c r="F14" s="254">
        <v>15.493137860113899</v>
      </c>
      <c r="G14" s="254">
        <v>11.248442555973099</v>
      </c>
      <c r="H14" s="254">
        <v>8.0649210778675204</v>
      </c>
      <c r="I14" s="254">
        <v>6.3670429562111996</v>
      </c>
      <c r="J14" s="254" t="s">
        <v>19</v>
      </c>
      <c r="K14" s="254" t="s">
        <v>19</v>
      </c>
      <c r="L14" s="254" t="s">
        <v>19</v>
      </c>
      <c r="M14" s="255" t="s">
        <v>19</v>
      </c>
      <c r="N14" s="255" t="s">
        <v>19</v>
      </c>
      <c r="O14" s="255" t="s">
        <v>19</v>
      </c>
      <c r="P14" s="255" t="s">
        <v>19</v>
      </c>
      <c r="Q14" s="255" t="s">
        <v>19</v>
      </c>
      <c r="R14" s="255" t="s">
        <v>19</v>
      </c>
      <c r="S14" s="255" t="s">
        <v>19</v>
      </c>
      <c r="T14" s="255" t="s">
        <v>19</v>
      </c>
      <c r="U14" s="255" t="s">
        <v>19</v>
      </c>
      <c r="V14" s="255" t="s">
        <v>19</v>
      </c>
      <c r="W14" s="255" t="s">
        <v>19</v>
      </c>
      <c r="X14" s="255" t="s">
        <v>19</v>
      </c>
      <c r="Y14" s="255" t="s">
        <v>19</v>
      </c>
      <c r="Z14" s="255" t="s">
        <v>19</v>
      </c>
      <c r="AA14" s="255" t="s">
        <v>19</v>
      </c>
      <c r="AB14" s="255" t="s">
        <v>19</v>
      </c>
      <c r="AC14" s="255" t="s">
        <v>19</v>
      </c>
      <c r="AD14" s="255" t="s">
        <v>19</v>
      </c>
      <c r="AE14" s="255" t="s">
        <v>19</v>
      </c>
      <c r="AF14" s="255" t="s">
        <v>19</v>
      </c>
      <c r="AG14" s="255" t="s">
        <v>19</v>
      </c>
      <c r="AH14" s="255" t="s">
        <v>19</v>
      </c>
      <c r="AI14" s="255" t="s">
        <v>19</v>
      </c>
      <c r="AJ14" s="255" t="s">
        <v>19</v>
      </c>
      <c r="AK14" s="255" t="s">
        <v>19</v>
      </c>
      <c r="AL14" s="255" t="s">
        <v>19</v>
      </c>
      <c r="AM14" s="256" t="s">
        <v>19</v>
      </c>
    </row>
    <row r="15" spans="2:39" ht="17.100000000000001" customHeight="1" x14ac:dyDescent="0.25">
      <c r="B15" s="266" t="s">
        <v>31</v>
      </c>
      <c r="C15" s="267">
        <v>1.8592642728820401</v>
      </c>
      <c r="D15" s="254">
        <v>1.5135400876791001</v>
      </c>
      <c r="E15" s="254">
        <v>1.2591040484305001</v>
      </c>
      <c r="F15" s="254">
        <v>1.06385164955102</v>
      </c>
      <c r="G15" s="254">
        <v>0.91338669231650005</v>
      </c>
      <c r="H15" s="254">
        <v>0.78847714437176997</v>
      </c>
      <c r="I15" s="254">
        <v>0.68927983514532998</v>
      </c>
      <c r="J15" s="254">
        <v>0.60769450668330005</v>
      </c>
      <c r="K15" s="254">
        <v>0.54132870149295997</v>
      </c>
      <c r="L15" s="254">
        <v>0.48265616451728999</v>
      </c>
      <c r="M15" s="254">
        <v>0.43414099877859003</v>
      </c>
      <c r="N15" s="254">
        <v>0.39259066510073998</v>
      </c>
      <c r="O15" s="254">
        <v>0.35774505906103998</v>
      </c>
      <c r="P15" s="254">
        <v>0.32557334086361001</v>
      </c>
      <c r="Q15" s="255" t="s">
        <v>19</v>
      </c>
      <c r="R15" s="255" t="s">
        <v>19</v>
      </c>
      <c r="S15" s="255" t="s">
        <v>19</v>
      </c>
      <c r="T15" s="255" t="s">
        <v>19</v>
      </c>
      <c r="U15" s="255" t="s">
        <v>19</v>
      </c>
      <c r="V15" s="255" t="s">
        <v>19</v>
      </c>
      <c r="W15" s="255" t="s">
        <v>19</v>
      </c>
      <c r="X15" s="255" t="s">
        <v>19</v>
      </c>
      <c r="Y15" s="255" t="s">
        <v>19</v>
      </c>
      <c r="Z15" s="255" t="s">
        <v>19</v>
      </c>
      <c r="AA15" s="255" t="s">
        <v>19</v>
      </c>
      <c r="AB15" s="255" t="s">
        <v>19</v>
      </c>
      <c r="AC15" s="255" t="s">
        <v>19</v>
      </c>
      <c r="AD15" s="255" t="s">
        <v>19</v>
      </c>
      <c r="AE15" s="255" t="s">
        <v>19</v>
      </c>
      <c r="AF15" s="255" t="s">
        <v>19</v>
      </c>
      <c r="AG15" s="255" t="s">
        <v>19</v>
      </c>
      <c r="AH15" s="255" t="s">
        <v>19</v>
      </c>
      <c r="AI15" s="255" t="s">
        <v>19</v>
      </c>
      <c r="AJ15" s="255" t="s">
        <v>19</v>
      </c>
      <c r="AK15" s="255" t="s">
        <v>19</v>
      </c>
      <c r="AL15" s="255" t="s">
        <v>19</v>
      </c>
      <c r="AM15" s="256" t="s">
        <v>19</v>
      </c>
    </row>
    <row r="16" spans="2:39" ht="17.100000000000001" customHeight="1" x14ac:dyDescent="0.25">
      <c r="B16" s="266" t="s">
        <v>26</v>
      </c>
      <c r="C16" s="267">
        <v>2.8455049691536298</v>
      </c>
      <c r="D16" s="254">
        <v>3.4559240063771299</v>
      </c>
      <c r="E16" s="254">
        <v>3.6463747302376399</v>
      </c>
      <c r="F16" s="254">
        <v>3.3426557053749901</v>
      </c>
      <c r="G16" s="254">
        <v>3.5365736940115</v>
      </c>
      <c r="H16" s="254">
        <v>3.3834809214635402</v>
      </c>
      <c r="I16" s="254">
        <v>2.8222272945692102</v>
      </c>
      <c r="J16" s="254">
        <v>2.3988373178799498</v>
      </c>
      <c r="K16" s="254">
        <v>2.0754040608120099</v>
      </c>
      <c r="L16" s="254">
        <v>1.80838985013386</v>
      </c>
      <c r="M16" s="254">
        <v>1.5961774926138701</v>
      </c>
      <c r="N16" s="254">
        <v>1.4197517019038299</v>
      </c>
      <c r="O16" s="254">
        <v>1.2785139589757599</v>
      </c>
      <c r="P16" s="254">
        <v>1.15258016622404</v>
      </c>
      <c r="Q16" s="254">
        <v>1.0460772548512101</v>
      </c>
      <c r="R16" s="254">
        <v>0.95174298670497004</v>
      </c>
      <c r="S16" s="254">
        <v>0.87434727342936003</v>
      </c>
      <c r="T16" s="254">
        <v>0.80308080955901995</v>
      </c>
      <c r="U16" s="254">
        <v>6.5305293324960004E-2</v>
      </c>
      <c r="V16" s="254" t="s">
        <v>19</v>
      </c>
      <c r="W16" s="254" t="s">
        <v>19</v>
      </c>
      <c r="X16" s="254" t="s">
        <v>19</v>
      </c>
      <c r="Y16" s="254" t="s">
        <v>19</v>
      </c>
      <c r="Z16" s="254" t="s">
        <v>19</v>
      </c>
      <c r="AA16" s="254" t="s">
        <v>19</v>
      </c>
      <c r="AB16" s="254" t="s">
        <v>19</v>
      </c>
      <c r="AC16" s="254" t="s">
        <v>19</v>
      </c>
      <c r="AD16" s="254" t="s">
        <v>19</v>
      </c>
      <c r="AE16" s="254" t="s">
        <v>19</v>
      </c>
      <c r="AF16" s="254" t="s">
        <v>19</v>
      </c>
      <c r="AG16" s="254" t="s">
        <v>19</v>
      </c>
      <c r="AH16" s="254" t="s">
        <v>19</v>
      </c>
      <c r="AI16" s="254" t="s">
        <v>19</v>
      </c>
      <c r="AJ16" s="254" t="s">
        <v>19</v>
      </c>
      <c r="AK16" s="254" t="s">
        <v>19</v>
      </c>
      <c r="AL16" s="254" t="s">
        <v>19</v>
      </c>
      <c r="AM16" s="257" t="s">
        <v>19</v>
      </c>
    </row>
    <row r="17" spans="2:39" ht="17.100000000000001" customHeight="1" x14ac:dyDescent="0.25">
      <c r="B17" s="266" t="s">
        <v>33</v>
      </c>
      <c r="C17" s="267">
        <v>25.673752131102699</v>
      </c>
      <c r="D17" s="254">
        <v>27.9011552840294</v>
      </c>
      <c r="E17" s="254">
        <v>25.439288641320999</v>
      </c>
      <c r="F17" s="254">
        <v>22.7429585088307</v>
      </c>
      <c r="G17" s="254">
        <v>20.750018845685801</v>
      </c>
      <c r="H17" s="254">
        <v>18.757079182540799</v>
      </c>
      <c r="I17" s="254">
        <v>16.9986030091776</v>
      </c>
      <c r="J17" s="254">
        <v>15.4745903255962</v>
      </c>
      <c r="K17" s="254">
        <v>14.185041131796501</v>
      </c>
      <c r="L17" s="254">
        <v>12.8954919379968</v>
      </c>
      <c r="M17" s="254">
        <v>11.8404062339789</v>
      </c>
      <c r="N17" s="254">
        <v>7.7372951627980804</v>
      </c>
      <c r="O17" s="254">
        <v>7.0339046934527998</v>
      </c>
      <c r="P17" s="254">
        <v>5.9788189894348802</v>
      </c>
      <c r="Q17" s="254">
        <v>5.2754285200895996</v>
      </c>
      <c r="R17" s="254">
        <v>4.6892697956351999</v>
      </c>
      <c r="S17" s="254">
        <v>4.22034281607168</v>
      </c>
      <c r="T17" s="254">
        <v>2.5790983875993598</v>
      </c>
      <c r="U17" s="254">
        <v>1.8757079182540799</v>
      </c>
      <c r="V17" s="254" t="s">
        <v>19</v>
      </c>
      <c r="W17" s="254" t="s">
        <v>19</v>
      </c>
      <c r="X17" s="254" t="s">
        <v>19</v>
      </c>
      <c r="Y17" s="254" t="s">
        <v>19</v>
      </c>
      <c r="Z17" s="254" t="s">
        <v>19</v>
      </c>
      <c r="AA17" s="254" t="s">
        <v>19</v>
      </c>
      <c r="AB17" s="254" t="s">
        <v>19</v>
      </c>
      <c r="AC17" s="254" t="s">
        <v>19</v>
      </c>
      <c r="AD17" s="254" t="s">
        <v>19</v>
      </c>
      <c r="AE17" s="254" t="s">
        <v>19</v>
      </c>
      <c r="AF17" s="254" t="s">
        <v>19</v>
      </c>
      <c r="AG17" s="254" t="s">
        <v>19</v>
      </c>
      <c r="AH17" s="254" t="s">
        <v>19</v>
      </c>
      <c r="AI17" s="254" t="s">
        <v>19</v>
      </c>
      <c r="AJ17" s="254" t="s">
        <v>19</v>
      </c>
      <c r="AK17" s="254" t="s">
        <v>19</v>
      </c>
      <c r="AL17" s="254" t="s">
        <v>19</v>
      </c>
      <c r="AM17" s="257" t="s">
        <v>19</v>
      </c>
    </row>
    <row r="18" spans="2:39" ht="17.100000000000001" customHeight="1" x14ac:dyDescent="0.25">
      <c r="B18" s="266" t="s">
        <v>14</v>
      </c>
      <c r="C18" s="268" t="s">
        <v>19</v>
      </c>
      <c r="D18" s="254">
        <v>1.5391768646346999</v>
      </c>
      <c r="E18" s="254">
        <v>1.4131053364757999</v>
      </c>
      <c r="F18" s="254">
        <v>0.89382803606618999</v>
      </c>
      <c r="G18" s="254">
        <v>0.62213796248659003</v>
      </c>
      <c r="H18" s="254">
        <v>0.45799904406738001</v>
      </c>
      <c r="I18" s="254">
        <v>0.35332241129172998</v>
      </c>
      <c r="J18" s="254">
        <v>0.28159330168473001</v>
      </c>
      <c r="K18" s="254">
        <v>0.23074438913058001</v>
      </c>
      <c r="L18" s="254">
        <v>0.19188644914711001</v>
      </c>
      <c r="M18" s="254">
        <v>0.16271592891753001</v>
      </c>
      <c r="N18" s="254">
        <v>0.13988907325562</v>
      </c>
      <c r="O18" s="254">
        <v>0.1219822810158</v>
      </c>
      <c r="P18" s="254">
        <v>5.084082094852E-2</v>
      </c>
      <c r="Q18" s="255" t="s">
        <v>19</v>
      </c>
      <c r="R18" s="255" t="s">
        <v>19</v>
      </c>
      <c r="S18" s="255" t="s">
        <v>19</v>
      </c>
      <c r="T18" s="255" t="s">
        <v>19</v>
      </c>
      <c r="U18" s="255" t="s">
        <v>19</v>
      </c>
      <c r="V18" s="255" t="s">
        <v>19</v>
      </c>
      <c r="W18" s="255" t="s">
        <v>19</v>
      </c>
      <c r="X18" s="255" t="s">
        <v>19</v>
      </c>
      <c r="Y18" s="255" t="s">
        <v>19</v>
      </c>
      <c r="Z18" s="255" t="s">
        <v>19</v>
      </c>
      <c r="AA18" s="255" t="s">
        <v>19</v>
      </c>
      <c r="AB18" s="255" t="s">
        <v>19</v>
      </c>
      <c r="AC18" s="255" t="s">
        <v>19</v>
      </c>
      <c r="AD18" s="255" t="s">
        <v>19</v>
      </c>
      <c r="AE18" s="255" t="s">
        <v>19</v>
      </c>
      <c r="AF18" s="255" t="s">
        <v>19</v>
      </c>
      <c r="AG18" s="255" t="s">
        <v>19</v>
      </c>
      <c r="AH18" s="255" t="s">
        <v>19</v>
      </c>
      <c r="AI18" s="255" t="s">
        <v>19</v>
      </c>
      <c r="AJ18" s="255" t="s">
        <v>19</v>
      </c>
      <c r="AK18" s="255" t="s">
        <v>19</v>
      </c>
      <c r="AL18" s="255" t="s">
        <v>19</v>
      </c>
      <c r="AM18" s="256" t="s">
        <v>19</v>
      </c>
    </row>
    <row r="19" spans="2:39" ht="17.100000000000001" customHeight="1" x14ac:dyDescent="0.25">
      <c r="B19" s="266" t="s">
        <v>18</v>
      </c>
      <c r="C19" s="267">
        <v>2.4721399950000001E-5</v>
      </c>
      <c r="D19" s="254">
        <v>2.4721399950000001E-5</v>
      </c>
      <c r="E19" s="255">
        <v>2.4721399950000001E-5</v>
      </c>
      <c r="F19" s="255">
        <v>2.4721399950000001E-5</v>
      </c>
      <c r="G19" s="255">
        <v>2.4721399950000001E-5</v>
      </c>
      <c r="H19" s="255">
        <v>2.4721399950000001E-5</v>
      </c>
      <c r="I19" s="255">
        <v>2.4721399950000001E-5</v>
      </c>
      <c r="J19" s="255">
        <v>2.4721399950000001E-5</v>
      </c>
      <c r="K19" s="255">
        <v>2.4721399950000001E-5</v>
      </c>
      <c r="L19" s="255">
        <v>2.4721399950000001E-5</v>
      </c>
      <c r="M19" s="255">
        <v>2.4721399950000001E-5</v>
      </c>
      <c r="N19" s="255">
        <v>2.4721399950000001E-5</v>
      </c>
      <c r="O19" s="255" t="s">
        <v>19</v>
      </c>
      <c r="P19" s="255" t="s">
        <v>19</v>
      </c>
      <c r="Q19" s="255" t="s">
        <v>19</v>
      </c>
      <c r="R19" s="255" t="s">
        <v>19</v>
      </c>
      <c r="S19" s="255" t="s">
        <v>19</v>
      </c>
      <c r="T19" s="255" t="s">
        <v>19</v>
      </c>
      <c r="U19" s="255" t="s">
        <v>19</v>
      </c>
      <c r="V19" s="255" t="s">
        <v>19</v>
      </c>
      <c r="W19" s="255" t="s">
        <v>19</v>
      </c>
      <c r="X19" s="255" t="s">
        <v>19</v>
      </c>
      <c r="Y19" s="255" t="s">
        <v>19</v>
      </c>
      <c r="Z19" s="255" t="s">
        <v>19</v>
      </c>
      <c r="AA19" s="255" t="s">
        <v>19</v>
      </c>
      <c r="AB19" s="255" t="s">
        <v>19</v>
      </c>
      <c r="AC19" s="255" t="s">
        <v>19</v>
      </c>
      <c r="AD19" s="255" t="s">
        <v>19</v>
      </c>
      <c r="AE19" s="255" t="s">
        <v>19</v>
      </c>
      <c r="AF19" s="255" t="s">
        <v>19</v>
      </c>
      <c r="AG19" s="255" t="s">
        <v>19</v>
      </c>
      <c r="AH19" s="255" t="s">
        <v>19</v>
      </c>
      <c r="AI19" s="255" t="s">
        <v>19</v>
      </c>
      <c r="AJ19" s="255" t="s">
        <v>19</v>
      </c>
      <c r="AK19" s="255" t="s">
        <v>19</v>
      </c>
      <c r="AL19" s="255" t="s">
        <v>19</v>
      </c>
      <c r="AM19" s="256" t="s">
        <v>19</v>
      </c>
    </row>
    <row r="20" spans="2:39" ht="17.100000000000001" customHeight="1" x14ac:dyDescent="0.25">
      <c r="B20" s="266" t="s">
        <v>16</v>
      </c>
      <c r="C20" s="267">
        <v>2.0770844444940002E-2</v>
      </c>
      <c r="D20" s="254">
        <v>1.512335494584E-2</v>
      </c>
      <c r="E20" s="254">
        <v>1.0605237701450001E-2</v>
      </c>
      <c r="F20" s="254">
        <v>9.1246703853000002E-2</v>
      </c>
      <c r="G20" s="254">
        <v>3.1781234675170002E-2</v>
      </c>
      <c r="H20" s="254">
        <v>1.11762340146E-2</v>
      </c>
      <c r="I20" s="254" t="s">
        <v>19</v>
      </c>
      <c r="J20" s="254" t="s">
        <v>19</v>
      </c>
      <c r="K20" s="254" t="s">
        <v>19</v>
      </c>
      <c r="L20" s="254" t="s">
        <v>19</v>
      </c>
      <c r="M20" s="254" t="s">
        <v>19</v>
      </c>
      <c r="N20" s="254" t="s">
        <v>19</v>
      </c>
      <c r="O20" s="254" t="s">
        <v>19</v>
      </c>
      <c r="P20" s="254" t="s">
        <v>19</v>
      </c>
      <c r="Q20" s="254" t="s">
        <v>19</v>
      </c>
      <c r="R20" s="254" t="s">
        <v>19</v>
      </c>
      <c r="S20" s="254" t="s">
        <v>19</v>
      </c>
      <c r="T20" s="254" t="s">
        <v>19</v>
      </c>
      <c r="U20" s="254" t="s">
        <v>19</v>
      </c>
      <c r="V20" s="254" t="s">
        <v>19</v>
      </c>
      <c r="W20" s="255" t="s">
        <v>19</v>
      </c>
      <c r="X20" s="255" t="s">
        <v>19</v>
      </c>
      <c r="Y20" s="255" t="s">
        <v>19</v>
      </c>
      <c r="Z20" s="255" t="s">
        <v>19</v>
      </c>
      <c r="AA20" s="255" t="s">
        <v>19</v>
      </c>
      <c r="AB20" s="255" t="s">
        <v>19</v>
      </c>
      <c r="AC20" s="255" t="s">
        <v>19</v>
      </c>
      <c r="AD20" s="255" t="s">
        <v>19</v>
      </c>
      <c r="AE20" s="255" t="s">
        <v>19</v>
      </c>
      <c r="AF20" s="255" t="s">
        <v>19</v>
      </c>
      <c r="AG20" s="255" t="s">
        <v>19</v>
      </c>
      <c r="AH20" s="255" t="s">
        <v>19</v>
      </c>
      <c r="AI20" s="255" t="s">
        <v>19</v>
      </c>
      <c r="AJ20" s="255" t="s">
        <v>19</v>
      </c>
      <c r="AK20" s="255" t="s">
        <v>19</v>
      </c>
      <c r="AL20" s="255" t="s">
        <v>19</v>
      </c>
      <c r="AM20" s="256" t="s">
        <v>19</v>
      </c>
    </row>
    <row r="21" spans="2:39" ht="17.100000000000001" customHeight="1" x14ac:dyDescent="0.25">
      <c r="B21" s="266" t="s">
        <v>24</v>
      </c>
      <c r="C21" s="267">
        <v>0.38251670634570001</v>
      </c>
      <c r="D21" s="254">
        <v>4.5839297104706302</v>
      </c>
      <c r="E21" s="254">
        <v>5.8561678596603999</v>
      </c>
      <c r="F21" s="254">
        <v>1.9935843915570799</v>
      </c>
      <c r="G21" s="254">
        <v>0.68109444831216004</v>
      </c>
      <c r="H21" s="254">
        <v>0.23103457235901001</v>
      </c>
      <c r="I21" s="254">
        <v>7.864986712574E-2</v>
      </c>
      <c r="J21" s="254" t="s">
        <v>19</v>
      </c>
      <c r="K21" s="254" t="s">
        <v>19</v>
      </c>
      <c r="L21" s="254" t="s">
        <v>19</v>
      </c>
      <c r="M21" s="254" t="s">
        <v>19</v>
      </c>
      <c r="N21" s="255" t="s">
        <v>19</v>
      </c>
      <c r="O21" s="255" t="s">
        <v>19</v>
      </c>
      <c r="P21" s="255" t="s">
        <v>19</v>
      </c>
      <c r="Q21" s="255" t="s">
        <v>19</v>
      </c>
      <c r="R21" s="255" t="s">
        <v>19</v>
      </c>
      <c r="S21" s="255" t="s">
        <v>19</v>
      </c>
      <c r="T21" s="255" t="s">
        <v>19</v>
      </c>
      <c r="U21" s="255" t="s">
        <v>19</v>
      </c>
      <c r="V21" s="255" t="s">
        <v>19</v>
      </c>
      <c r="W21" s="255" t="s">
        <v>19</v>
      </c>
      <c r="X21" s="255" t="s">
        <v>19</v>
      </c>
      <c r="Y21" s="255" t="s">
        <v>19</v>
      </c>
      <c r="Z21" s="255" t="s">
        <v>19</v>
      </c>
      <c r="AA21" s="255" t="s">
        <v>19</v>
      </c>
      <c r="AB21" s="255" t="s">
        <v>19</v>
      </c>
      <c r="AC21" s="255" t="s">
        <v>19</v>
      </c>
      <c r="AD21" s="255" t="s">
        <v>19</v>
      </c>
      <c r="AE21" s="255" t="s">
        <v>19</v>
      </c>
      <c r="AF21" s="255" t="s">
        <v>19</v>
      </c>
      <c r="AG21" s="255" t="s">
        <v>19</v>
      </c>
      <c r="AH21" s="255" t="s">
        <v>19</v>
      </c>
      <c r="AI21" s="255" t="s">
        <v>19</v>
      </c>
      <c r="AJ21" s="255" t="s">
        <v>19</v>
      </c>
      <c r="AK21" s="255" t="s">
        <v>19</v>
      </c>
      <c r="AL21" s="255" t="s">
        <v>19</v>
      </c>
      <c r="AM21" s="256" t="s">
        <v>19</v>
      </c>
    </row>
    <row r="22" spans="2:39" ht="17.100000000000001" customHeight="1" x14ac:dyDescent="0.25">
      <c r="B22" s="266" t="s">
        <v>28</v>
      </c>
      <c r="C22" s="267">
        <v>18.808399502630301</v>
      </c>
      <c r="D22" s="254">
        <v>18.816219547547501</v>
      </c>
      <c r="E22" s="254">
        <v>20.234268468550901</v>
      </c>
      <c r="F22" s="254">
        <v>23.399804736007098</v>
      </c>
      <c r="G22" s="254">
        <v>24.879033093221398</v>
      </c>
      <c r="H22" s="254">
        <v>26.2072014333026</v>
      </c>
      <c r="I22" s="254">
        <v>27.0710290809082</v>
      </c>
      <c r="J22" s="254">
        <v>27.395938636773302</v>
      </c>
      <c r="K22" s="254">
        <v>27.410798518197002</v>
      </c>
      <c r="L22" s="254">
        <v>24.156822195377099</v>
      </c>
      <c r="M22" s="254">
        <v>21.260715458575699</v>
      </c>
      <c r="N22" s="254">
        <v>18.415536539787801</v>
      </c>
      <c r="O22" s="254">
        <v>15.885825739894001</v>
      </c>
      <c r="P22" s="254">
        <v>13.636657406905901</v>
      </c>
      <c r="Q22" s="254">
        <v>11.859579684073699</v>
      </c>
      <c r="R22" s="254">
        <v>10.1500852840242</v>
      </c>
      <c r="S22" s="254">
        <v>8.9649834856675898</v>
      </c>
      <c r="T22" s="254">
        <v>7.9102962687743297</v>
      </c>
      <c r="U22" s="254">
        <v>7.0995702691267502</v>
      </c>
      <c r="V22" s="254">
        <v>6.42049482919324</v>
      </c>
      <c r="W22" s="254">
        <v>5.7977963109422097</v>
      </c>
      <c r="X22" s="254">
        <v>5.1574693154097719</v>
      </c>
      <c r="Y22" s="254">
        <v>4.6093685596344915</v>
      </c>
      <c r="Z22" s="254">
        <v>4.2424940872749275</v>
      </c>
      <c r="AA22" s="254">
        <v>3.9267651362435014</v>
      </c>
      <c r="AB22" s="254">
        <v>3.6245613611330869</v>
      </c>
      <c r="AC22" s="254">
        <v>3.3635441245074014</v>
      </c>
      <c r="AD22" s="254">
        <v>3.0323353581258456</v>
      </c>
      <c r="AE22" s="254">
        <v>2.5967312743801116</v>
      </c>
      <c r="AF22" s="254">
        <v>2.1908960311076848</v>
      </c>
      <c r="AG22" s="254">
        <v>1.7529998277551491</v>
      </c>
      <c r="AH22" s="254">
        <v>1.6065054026257728</v>
      </c>
      <c r="AI22" s="254">
        <v>0.89801850800712346</v>
      </c>
      <c r="AJ22" s="254" t="s">
        <v>19</v>
      </c>
      <c r="AK22" s="254" t="s">
        <v>19</v>
      </c>
      <c r="AL22" s="254" t="s">
        <v>19</v>
      </c>
      <c r="AM22" s="257" t="s">
        <v>19</v>
      </c>
    </row>
    <row r="23" spans="2:39" ht="17.100000000000001" customHeight="1" x14ac:dyDescent="0.25">
      <c r="B23" s="269" t="s">
        <v>30</v>
      </c>
      <c r="C23" s="270">
        <v>4.906677277964E-2</v>
      </c>
      <c r="D23" s="259">
        <v>0.14560559935487</v>
      </c>
      <c r="E23" s="259">
        <v>0.13468527837204999</v>
      </c>
      <c r="F23" s="259">
        <v>0.12458389812079999</v>
      </c>
      <c r="G23" s="259">
        <v>0.11524009794841999</v>
      </c>
      <c r="H23" s="259">
        <v>0.10659710102005</v>
      </c>
      <c r="I23" s="259">
        <v>9.8602380637620002E-2</v>
      </c>
      <c r="J23" s="259">
        <v>9.1207223631140005E-2</v>
      </c>
      <c r="K23" s="259">
        <v>8.4366701918220002E-2</v>
      </c>
      <c r="L23" s="259">
        <v>7.8039217664319996E-2</v>
      </c>
      <c r="M23" s="259">
        <v>7.2186293468910007E-2</v>
      </c>
      <c r="N23" s="259">
        <v>6.677233723645E-2</v>
      </c>
      <c r="O23" s="259">
        <v>6.176442663277E-2</v>
      </c>
      <c r="P23" s="259">
        <v>5.7132108126319997E-2</v>
      </c>
      <c r="Q23" s="259">
        <v>5.2847212593700003E-2</v>
      </c>
      <c r="R23" s="259">
        <v>4.888368318479E-2</v>
      </c>
      <c r="S23" s="259">
        <v>4.5217417660159999E-2</v>
      </c>
      <c r="T23" s="259">
        <v>4.18261212716E-2</v>
      </c>
      <c r="U23" s="259">
        <v>3.8689171351679999E-2</v>
      </c>
      <c r="V23" s="259">
        <v>3.5787491925669997E-2</v>
      </c>
      <c r="W23" s="259">
        <v>3.3103437899259999E-2</v>
      </c>
      <c r="X23" s="259">
        <v>3.0620687287986038E-2</v>
      </c>
      <c r="Y23" s="259">
        <v>2.8324142449117063E-2</v>
      </c>
      <c r="Z23" s="259">
        <v>2.6199837970084978E-2</v>
      </c>
      <c r="AA23" s="259">
        <v>2.4234855861632789E-2</v>
      </c>
      <c r="AB23" s="259">
        <v>2.2417246980867955E-2</v>
      </c>
      <c r="AC23" s="259">
        <v>2.0735958367997326E-2</v>
      </c>
      <c r="AD23" s="259">
        <v>1.918076603279098E-2</v>
      </c>
      <c r="AE23" s="259">
        <v>1.7742212782046598E-2</v>
      </c>
      <c r="AF23" s="259">
        <v>1.6411550709980342E-2</v>
      </c>
      <c r="AG23" s="259">
        <v>1.5180688001825867E-2</v>
      </c>
      <c r="AH23" s="259">
        <v>1.4042139727151709E-2</v>
      </c>
      <c r="AI23" s="259">
        <v>1.2988982323669135E-2</v>
      </c>
      <c r="AJ23" s="259">
        <v>1.201481149474439E-2</v>
      </c>
      <c r="AK23" s="259">
        <v>1.1113703264588347E-2</v>
      </c>
      <c r="AL23" s="259">
        <v>1.0280177954298345E-2</v>
      </c>
      <c r="AM23" s="260">
        <v>9.5091668596890676E-3</v>
      </c>
    </row>
    <row r="24" spans="2:39" ht="17.100000000000001" customHeight="1" thickBot="1" x14ac:dyDescent="0.3">
      <c r="B24" s="292" t="s">
        <v>50</v>
      </c>
      <c r="C24" s="271">
        <v>139.02284722365201</v>
      </c>
      <c r="D24" s="261">
        <v>140.74206880812699</v>
      </c>
      <c r="E24" s="261">
        <v>137.032657220294</v>
      </c>
      <c r="F24" s="261">
        <v>120.940578811477</v>
      </c>
      <c r="G24" s="261">
        <v>109.201931058352</v>
      </c>
      <c r="H24" s="261">
        <v>95.490459416819704</v>
      </c>
      <c r="I24" s="261">
        <v>85.480147222934704</v>
      </c>
      <c r="J24" s="261">
        <v>72.493901572946797</v>
      </c>
      <c r="K24" s="261">
        <v>66.610197772712993</v>
      </c>
      <c r="L24" s="261">
        <v>58.461432874578399</v>
      </c>
      <c r="M24" s="261">
        <v>50.088338911748401</v>
      </c>
      <c r="N24" s="261">
        <v>40.283412955843801</v>
      </c>
      <c r="O24" s="261">
        <v>33.417684304399302</v>
      </c>
      <c r="P24" s="261">
        <v>26.570850659062</v>
      </c>
      <c r="Q24" s="261">
        <v>21.517304430556301</v>
      </c>
      <c r="R24" s="261">
        <v>19.095464753726699</v>
      </c>
      <c r="S24" s="261">
        <v>16.602370116604099</v>
      </c>
      <c r="T24" s="261">
        <v>11.586792692962799</v>
      </c>
      <c r="U24" s="261">
        <v>9.3162776201634507</v>
      </c>
      <c r="V24" s="261">
        <v>6.68015337396929</v>
      </c>
      <c r="W24" s="261">
        <v>6.0432073228908099</v>
      </c>
      <c r="X24" s="261">
        <v>5.3886227356228815</v>
      </c>
      <c r="Y24" s="261">
        <v>4.8278648060132614</v>
      </c>
      <c r="Z24" s="261">
        <v>4.3915796252354751</v>
      </c>
      <c r="AA24" s="261">
        <v>3.9559322295059198</v>
      </c>
      <c r="AB24" s="261">
        <v>3.6519108455147404</v>
      </c>
      <c r="AC24" s="261">
        <v>3.3892123202761839</v>
      </c>
      <c r="AD24" s="261">
        <v>3.056448361559422</v>
      </c>
      <c r="AE24" s="261">
        <v>2.6194057245629438</v>
      </c>
      <c r="AF24" s="261">
        <v>2.2122398192184507</v>
      </c>
      <c r="AG24" s="261">
        <v>1.7731127531577604</v>
      </c>
      <c r="AH24" s="261">
        <v>1.6254797797537099</v>
      </c>
      <c r="AI24" s="261">
        <v>0.91100749033079265</v>
      </c>
      <c r="AJ24" s="261">
        <v>1.201481149474439E-2</v>
      </c>
      <c r="AK24" s="261">
        <v>1.1113703264588347E-2</v>
      </c>
      <c r="AL24" s="261">
        <v>1.0280177954298345E-2</v>
      </c>
      <c r="AM24" s="262">
        <v>9.5091668596890676E-3</v>
      </c>
    </row>
    <row r="26" spans="2:39" ht="42.75" customHeight="1" x14ac:dyDescent="0.35">
      <c r="B26" s="350" t="s">
        <v>164</v>
      </c>
      <c r="C26" s="322"/>
      <c r="D26" s="322"/>
      <c r="E26" s="322"/>
      <c r="F26" s="322"/>
      <c r="G26" s="322"/>
      <c r="H26" s="322"/>
      <c r="I26" s="322"/>
      <c r="J26" s="322"/>
      <c r="K26" s="322"/>
      <c r="L26" s="322"/>
      <c r="M26" s="322"/>
    </row>
    <row r="27" spans="2:39" ht="12" customHeight="1" thickBot="1" x14ac:dyDescent="0.25"/>
    <row r="28" spans="2:39" ht="17.100000000000001" customHeight="1" x14ac:dyDescent="0.25">
      <c r="B28" s="295" t="s">
        <v>1</v>
      </c>
      <c r="C28" s="274">
        <v>2024</v>
      </c>
      <c r="D28" s="272">
        <v>2025</v>
      </c>
      <c r="E28" s="272">
        <v>2026</v>
      </c>
      <c r="F28" s="272">
        <v>2027</v>
      </c>
      <c r="G28" s="272">
        <v>2028</v>
      </c>
      <c r="H28" s="272">
        <v>2029</v>
      </c>
      <c r="I28" s="272">
        <v>2030</v>
      </c>
      <c r="J28" s="272">
        <v>2031</v>
      </c>
      <c r="K28" s="272">
        <v>2032</v>
      </c>
      <c r="L28" s="272">
        <v>2033</v>
      </c>
      <c r="M28" s="272">
        <v>2034</v>
      </c>
      <c r="N28" s="272">
        <v>2035</v>
      </c>
      <c r="O28" s="272">
        <v>2036</v>
      </c>
      <c r="P28" s="272">
        <v>2037</v>
      </c>
      <c r="Q28" s="272">
        <v>2038</v>
      </c>
      <c r="R28" s="272">
        <v>2039</v>
      </c>
      <c r="S28" s="273">
        <v>2040</v>
      </c>
    </row>
    <row r="29" spans="2:39" ht="17.100000000000001" customHeight="1" x14ac:dyDescent="0.25">
      <c r="B29" s="275" t="s">
        <v>34</v>
      </c>
      <c r="C29" s="276">
        <v>1.8</v>
      </c>
      <c r="D29" s="277">
        <v>1.5</v>
      </c>
      <c r="E29" s="277">
        <v>1.6</v>
      </c>
      <c r="F29" s="277">
        <v>1.45</v>
      </c>
      <c r="G29" s="277">
        <v>1.35</v>
      </c>
      <c r="H29" s="277">
        <v>1.25</v>
      </c>
      <c r="I29" s="277">
        <v>1.1000000000000001</v>
      </c>
      <c r="J29" s="277">
        <v>1</v>
      </c>
      <c r="K29" s="277">
        <v>0.95</v>
      </c>
      <c r="L29" s="277">
        <v>0.85</v>
      </c>
      <c r="M29" s="277">
        <v>0.7</v>
      </c>
      <c r="N29" s="277">
        <v>0.6</v>
      </c>
      <c r="O29" s="277">
        <v>0.55000000000000004</v>
      </c>
      <c r="P29" s="277">
        <v>0.45</v>
      </c>
      <c r="Q29" s="277">
        <v>0.35</v>
      </c>
      <c r="R29" s="277">
        <v>0.35</v>
      </c>
      <c r="S29" s="278">
        <v>0.3</v>
      </c>
    </row>
    <row r="30" spans="2:39" ht="17.100000000000001" customHeight="1" x14ac:dyDescent="0.25">
      <c r="B30" s="279" t="s">
        <v>29</v>
      </c>
      <c r="C30" s="280">
        <v>4.4242325719400002</v>
      </c>
      <c r="D30" s="281">
        <v>5.2080242983299998</v>
      </c>
      <c r="E30" s="281">
        <v>4.7819841006299999</v>
      </c>
      <c r="F30" s="281">
        <v>3.90244230371</v>
      </c>
      <c r="G30" s="281">
        <v>3.2160556389899999</v>
      </c>
      <c r="H30" s="281">
        <v>2.79269496038</v>
      </c>
      <c r="I30" s="281">
        <v>2.3847891563600001</v>
      </c>
      <c r="J30" s="281">
        <v>2.0635580175800001</v>
      </c>
      <c r="K30" s="281">
        <v>1.8081765436999999</v>
      </c>
      <c r="L30" s="281">
        <v>1.58640095219</v>
      </c>
      <c r="M30" s="281">
        <v>1.40236082304</v>
      </c>
      <c r="N30" s="281">
        <v>1.24233656278</v>
      </c>
      <c r="O30" s="281">
        <v>0.47958668278</v>
      </c>
      <c r="P30" s="281" t="s">
        <v>19</v>
      </c>
      <c r="Q30" s="282" t="s">
        <v>19</v>
      </c>
      <c r="R30" s="282" t="s">
        <v>19</v>
      </c>
      <c r="S30" s="283" t="s">
        <v>19</v>
      </c>
    </row>
    <row r="31" spans="2:39" ht="17.100000000000001" customHeight="1" x14ac:dyDescent="0.25">
      <c r="B31" s="279" t="s">
        <v>27</v>
      </c>
      <c r="C31" s="280">
        <v>0.46500000000000002</v>
      </c>
      <c r="D31" s="281">
        <v>0.46500000000000002</v>
      </c>
      <c r="E31" s="281">
        <v>0.52500000000000002</v>
      </c>
      <c r="F31" s="281">
        <v>0.49</v>
      </c>
      <c r="G31" s="281" t="s">
        <v>19</v>
      </c>
      <c r="H31" s="282" t="s">
        <v>19</v>
      </c>
      <c r="I31" s="282" t="s">
        <v>19</v>
      </c>
      <c r="J31" s="282" t="s">
        <v>19</v>
      </c>
      <c r="K31" s="282" t="s">
        <v>19</v>
      </c>
      <c r="L31" s="282" t="s">
        <v>19</v>
      </c>
      <c r="M31" s="282" t="s">
        <v>19</v>
      </c>
      <c r="N31" s="282" t="s">
        <v>19</v>
      </c>
      <c r="O31" s="282" t="s">
        <v>19</v>
      </c>
      <c r="P31" s="282" t="s">
        <v>19</v>
      </c>
      <c r="Q31" s="282" t="s">
        <v>19</v>
      </c>
      <c r="R31" s="282" t="s">
        <v>19</v>
      </c>
      <c r="S31" s="283" t="s">
        <v>19</v>
      </c>
    </row>
    <row r="32" spans="2:39" ht="17.100000000000001" customHeight="1" x14ac:dyDescent="0.25">
      <c r="B32" s="284" t="s">
        <v>35</v>
      </c>
      <c r="C32" s="285">
        <v>1.285353</v>
      </c>
      <c r="D32" s="286">
        <v>0.96747000000000005</v>
      </c>
      <c r="E32" s="286">
        <v>0.792404</v>
      </c>
      <c r="F32" s="286">
        <v>0.626552</v>
      </c>
      <c r="G32" s="286">
        <v>0.45609300000000003</v>
      </c>
      <c r="H32" s="286">
        <v>0.331704</v>
      </c>
      <c r="I32" s="286">
        <v>0.267206</v>
      </c>
      <c r="J32" s="286" t="s">
        <v>19</v>
      </c>
      <c r="K32" s="286" t="s">
        <v>19</v>
      </c>
      <c r="L32" s="286" t="s">
        <v>19</v>
      </c>
      <c r="M32" s="287" t="s">
        <v>19</v>
      </c>
      <c r="N32" s="287" t="s">
        <v>19</v>
      </c>
      <c r="O32" s="287" t="s">
        <v>19</v>
      </c>
      <c r="P32" s="287" t="s">
        <v>19</v>
      </c>
      <c r="Q32" s="287" t="s">
        <v>19</v>
      </c>
      <c r="R32" s="287" t="s">
        <v>19</v>
      </c>
      <c r="S32" s="288" t="s">
        <v>19</v>
      </c>
    </row>
    <row r="33" spans="2:19" ht="17.100000000000001" customHeight="1" thickBot="1" x14ac:dyDescent="0.3">
      <c r="B33" s="293" t="s">
        <v>50</v>
      </c>
      <c r="C33" s="289">
        <v>7.9745855719399996</v>
      </c>
      <c r="D33" s="290">
        <v>8.1404942983299993</v>
      </c>
      <c r="E33" s="290">
        <v>7.6993881006300002</v>
      </c>
      <c r="F33" s="290">
        <v>6.4689943037099997</v>
      </c>
      <c r="G33" s="290">
        <v>5.0221486389900001</v>
      </c>
      <c r="H33" s="290">
        <v>4.3743989603799998</v>
      </c>
      <c r="I33" s="290">
        <v>3.75199515636</v>
      </c>
      <c r="J33" s="290">
        <v>3.0635580175800001</v>
      </c>
      <c r="K33" s="290">
        <v>2.7581765436999999</v>
      </c>
      <c r="L33" s="290">
        <v>2.4364009521900001</v>
      </c>
      <c r="M33" s="290">
        <v>2.1023608230400002</v>
      </c>
      <c r="N33" s="290">
        <v>1.8423365627799999</v>
      </c>
      <c r="O33" s="290">
        <v>1.02958668278</v>
      </c>
      <c r="P33" s="290">
        <v>0.45</v>
      </c>
      <c r="Q33" s="290">
        <v>0.35</v>
      </c>
      <c r="R33" s="290">
        <v>0.35</v>
      </c>
      <c r="S33" s="291">
        <v>0.3</v>
      </c>
    </row>
    <row r="35" spans="2:19" ht="17.100000000000001" customHeight="1" x14ac:dyDescent="0.25">
      <c r="B35" s="316"/>
      <c r="C35" s="315"/>
      <c r="D35" s="315"/>
      <c r="E35" s="315"/>
      <c r="F35" s="315"/>
      <c r="G35" s="315"/>
      <c r="H35" s="315"/>
      <c r="I35" s="315"/>
      <c r="J35" s="315"/>
      <c r="K35" s="315"/>
      <c r="L35" s="315"/>
      <c r="M35" s="315"/>
    </row>
    <row r="36" spans="2:19" ht="17.100000000000001" customHeight="1" x14ac:dyDescent="0.25">
      <c r="B36" s="316"/>
      <c r="C36" s="315"/>
      <c r="D36" s="315"/>
      <c r="E36" s="315"/>
      <c r="F36" s="315"/>
      <c r="G36" s="315"/>
      <c r="H36" s="315"/>
      <c r="I36" s="315"/>
      <c r="J36" s="315"/>
      <c r="K36" s="315"/>
      <c r="L36" s="315"/>
      <c r="M36" s="315"/>
    </row>
  </sheetData>
  <mergeCells count="4">
    <mergeCell ref="B2:M2"/>
    <mergeCell ref="B26:M26"/>
    <mergeCell ref="B35:M35"/>
    <mergeCell ref="B36:M36"/>
  </mergeCells>
  <pageMargins left="0.05" right="0.05" top="0.5" bottom="0.5" header="0" footer="0"/>
  <pageSetup paperSize="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0BAD2-EBCE-4A40-8AFD-052658C306CA}">
  <sheetPr>
    <tabColor rgb="FF111C4E"/>
  </sheetPr>
  <dimension ref="A1:U47"/>
  <sheetViews>
    <sheetView showGridLines="0" workbookViewId="0"/>
  </sheetViews>
  <sheetFormatPr defaultRowHeight="15" x14ac:dyDescent="0.25"/>
  <cols>
    <col min="1" max="16384" width="9" style="2"/>
  </cols>
  <sheetData>
    <row r="1" spans="1:21" x14ac:dyDescent="0.25">
      <c r="A1" s="5"/>
      <c r="B1" s="5"/>
      <c r="C1" s="5"/>
      <c r="D1" s="5"/>
      <c r="E1" s="5"/>
      <c r="F1" s="5"/>
      <c r="G1" s="5"/>
      <c r="H1" s="5"/>
      <c r="I1" s="5"/>
      <c r="J1" s="5"/>
      <c r="K1" s="5"/>
      <c r="L1" s="5"/>
      <c r="M1" s="5"/>
      <c r="N1" s="5"/>
      <c r="O1" s="5"/>
      <c r="P1" s="5"/>
      <c r="Q1" s="5"/>
      <c r="R1" s="5"/>
      <c r="S1" s="5"/>
    </row>
    <row r="2" spans="1:21" ht="21" x14ac:dyDescent="0.35">
      <c r="A2" s="5"/>
      <c r="B2" s="300" t="s">
        <v>148</v>
      </c>
      <c r="C2" s="5"/>
      <c r="D2" s="5"/>
      <c r="E2" s="5"/>
      <c r="F2" s="5"/>
      <c r="G2" s="5"/>
      <c r="H2" s="5"/>
      <c r="I2" s="5"/>
      <c r="J2" s="5"/>
      <c r="K2" s="5"/>
      <c r="L2" s="5"/>
      <c r="M2" s="5"/>
      <c r="N2" s="5"/>
      <c r="O2" s="5"/>
      <c r="P2" s="5"/>
      <c r="Q2" s="5"/>
      <c r="R2" s="5"/>
      <c r="S2" s="5"/>
    </row>
    <row r="3" spans="1:21" x14ac:dyDescent="0.25">
      <c r="A3" s="5"/>
      <c r="B3" s="5"/>
      <c r="C3" s="5"/>
      <c r="D3" s="5"/>
      <c r="E3" s="5"/>
      <c r="F3" s="5"/>
      <c r="G3" s="5"/>
      <c r="H3" s="5"/>
      <c r="I3" s="5"/>
      <c r="J3" s="5"/>
      <c r="K3" s="5"/>
      <c r="L3" s="5"/>
      <c r="M3" s="5"/>
      <c r="N3" s="5"/>
      <c r="O3" s="5"/>
      <c r="P3" s="5"/>
      <c r="Q3" s="5"/>
      <c r="R3" s="5"/>
      <c r="S3" s="5"/>
    </row>
    <row r="4" spans="1:21" ht="18.75" x14ac:dyDescent="0.3">
      <c r="A4" s="5"/>
      <c r="B4" s="298" t="s">
        <v>151</v>
      </c>
      <c r="C4" s="5"/>
      <c r="D4" s="5"/>
      <c r="E4" s="5"/>
      <c r="F4" s="5"/>
      <c r="G4" s="5"/>
      <c r="H4" s="5"/>
      <c r="I4" s="5"/>
      <c r="J4" s="5"/>
      <c r="K4" s="5"/>
      <c r="L4" s="5"/>
      <c r="M4" s="5"/>
      <c r="N4" s="5"/>
      <c r="O4" s="5"/>
      <c r="P4" s="5"/>
      <c r="Q4" s="5"/>
      <c r="R4" s="5"/>
      <c r="S4" s="5"/>
    </row>
    <row r="5" spans="1:21" ht="105.75" customHeight="1" x14ac:dyDescent="0.25">
      <c r="A5" s="5"/>
      <c r="B5" s="310" t="s">
        <v>152</v>
      </c>
      <c r="C5" s="310"/>
      <c r="D5" s="310"/>
      <c r="E5" s="310"/>
      <c r="F5" s="310"/>
      <c r="G5" s="310"/>
      <c r="H5" s="310"/>
      <c r="I5" s="310"/>
      <c r="J5" s="310"/>
      <c r="K5" s="310"/>
      <c r="L5" s="310"/>
      <c r="M5" s="310"/>
      <c r="N5" s="310"/>
      <c r="O5" s="310"/>
      <c r="P5" s="310"/>
      <c r="Q5" s="304"/>
      <c r="R5" s="304"/>
      <c r="S5" s="304"/>
      <c r="T5" s="304"/>
      <c r="U5" s="304"/>
    </row>
    <row r="6" spans="1:21" x14ac:dyDescent="0.25">
      <c r="A6" s="5"/>
      <c r="B6" s="296"/>
      <c r="C6" s="297"/>
      <c r="D6" s="297"/>
      <c r="E6" s="297"/>
      <c r="F6" s="297"/>
      <c r="G6" s="297"/>
      <c r="H6" s="297"/>
      <c r="I6" s="297"/>
      <c r="J6" s="297"/>
      <c r="K6" s="297"/>
      <c r="L6" s="297"/>
      <c r="M6" s="297"/>
      <c r="N6" s="297"/>
      <c r="O6" s="297"/>
      <c r="P6" s="297"/>
      <c r="Q6" s="297"/>
      <c r="R6" s="297"/>
      <c r="S6" s="297"/>
      <c r="T6" s="297"/>
      <c r="U6" s="297"/>
    </row>
    <row r="7" spans="1:21" x14ac:dyDescent="0.25">
      <c r="A7" s="5"/>
      <c r="B7" s="296"/>
      <c r="C7" s="297"/>
      <c r="D7" s="297"/>
      <c r="E7" s="297"/>
      <c r="F7" s="297"/>
      <c r="G7" s="297"/>
      <c r="H7" s="297"/>
      <c r="I7" s="297"/>
      <c r="J7" s="297"/>
      <c r="K7" s="297"/>
      <c r="L7" s="297"/>
      <c r="M7" s="297"/>
      <c r="N7" s="297"/>
      <c r="O7" s="297"/>
      <c r="P7" s="297"/>
      <c r="Q7" s="297"/>
      <c r="R7" s="297"/>
      <c r="S7" s="297"/>
      <c r="T7" s="297"/>
      <c r="U7" s="297"/>
    </row>
    <row r="8" spans="1:21" ht="18.75" x14ac:dyDescent="0.3">
      <c r="A8" s="5"/>
      <c r="B8" s="298" t="s">
        <v>125</v>
      </c>
      <c r="C8" s="5"/>
      <c r="D8" s="5"/>
      <c r="E8" s="5"/>
      <c r="F8" s="5"/>
      <c r="G8" s="5"/>
      <c r="H8" s="5"/>
      <c r="I8" s="5"/>
      <c r="J8" s="5"/>
      <c r="K8" s="5"/>
      <c r="L8" s="5"/>
      <c r="M8" s="5"/>
      <c r="N8" s="5"/>
      <c r="O8" s="5"/>
      <c r="P8" s="5"/>
      <c r="Q8" s="5"/>
      <c r="R8" s="5"/>
      <c r="S8" s="5"/>
      <c r="T8" s="5"/>
      <c r="U8" s="5"/>
    </row>
    <row r="9" spans="1:21" x14ac:dyDescent="0.25">
      <c r="A9" s="5"/>
      <c r="B9" s="311" t="s">
        <v>153</v>
      </c>
      <c r="C9" s="311"/>
      <c r="D9" s="311"/>
      <c r="E9" s="311"/>
      <c r="F9" s="311"/>
      <c r="G9" s="311"/>
      <c r="H9" s="311"/>
      <c r="I9" s="311"/>
      <c r="J9" s="311"/>
      <c r="K9" s="311"/>
      <c r="L9" s="311"/>
      <c r="M9" s="311"/>
      <c r="N9" s="311"/>
      <c r="O9" s="311"/>
      <c r="P9" s="311"/>
      <c r="Q9" s="5"/>
      <c r="R9" s="5"/>
      <c r="S9" s="5"/>
      <c r="T9" s="5"/>
      <c r="U9" s="5"/>
    </row>
    <row r="10" spans="1:21" x14ac:dyDescent="0.25">
      <c r="A10" s="5"/>
      <c r="B10" s="311" t="s">
        <v>126</v>
      </c>
      <c r="C10" s="311"/>
      <c r="D10" s="311"/>
      <c r="E10" s="311"/>
      <c r="F10" s="311"/>
      <c r="G10" s="311"/>
      <c r="H10" s="311"/>
      <c r="I10" s="311"/>
      <c r="J10" s="311"/>
      <c r="K10" s="311"/>
      <c r="L10" s="311"/>
      <c r="M10" s="311"/>
      <c r="N10" s="311"/>
      <c r="O10" s="311"/>
      <c r="P10" s="311"/>
      <c r="Q10" s="5"/>
      <c r="R10" s="5"/>
      <c r="S10" s="5"/>
      <c r="T10" s="5"/>
      <c r="U10" s="5"/>
    </row>
    <row r="11" spans="1:21" s="3" customFormat="1" ht="47.25" customHeight="1" x14ac:dyDescent="0.25">
      <c r="A11" s="299"/>
      <c r="B11" s="299"/>
      <c r="C11" s="307" t="s">
        <v>127</v>
      </c>
      <c r="D11" s="307"/>
      <c r="E11" s="307"/>
      <c r="F11" s="307"/>
      <c r="G11" s="307"/>
      <c r="H11" s="307"/>
      <c r="I11" s="307"/>
      <c r="J11" s="307"/>
      <c r="K11" s="307"/>
      <c r="L11" s="307"/>
      <c r="M11" s="307"/>
      <c r="N11" s="307"/>
      <c r="O11" s="307"/>
      <c r="P11" s="307"/>
      <c r="Q11" s="299"/>
      <c r="R11" s="299"/>
      <c r="S11" s="299"/>
      <c r="T11" s="299"/>
      <c r="U11" s="299"/>
    </row>
    <row r="12" spans="1:21" ht="30.75" customHeight="1" x14ac:dyDescent="0.25">
      <c r="A12" s="5"/>
      <c r="B12" s="5"/>
      <c r="C12" s="307" t="s">
        <v>170</v>
      </c>
      <c r="D12" s="307"/>
      <c r="E12" s="307"/>
      <c r="F12" s="307"/>
      <c r="G12" s="307"/>
      <c r="H12" s="307"/>
      <c r="I12" s="307"/>
      <c r="J12" s="307"/>
      <c r="K12" s="307"/>
      <c r="L12" s="307"/>
      <c r="M12" s="307"/>
      <c r="N12" s="307"/>
      <c r="O12" s="307"/>
      <c r="P12" s="307"/>
      <c r="Q12" s="5"/>
      <c r="R12" s="5"/>
      <c r="S12" s="5"/>
    </row>
    <row r="13" spans="1:21" ht="15" customHeight="1" x14ac:dyDescent="0.25">
      <c r="A13" s="5"/>
      <c r="B13" s="5"/>
      <c r="C13" s="303"/>
      <c r="D13" s="303"/>
      <c r="E13" s="303"/>
      <c r="F13" s="303"/>
      <c r="G13" s="303"/>
      <c r="H13" s="303"/>
      <c r="I13" s="303"/>
      <c r="J13" s="303"/>
      <c r="K13" s="303"/>
      <c r="L13" s="303"/>
      <c r="M13" s="303"/>
      <c r="N13" s="303"/>
      <c r="O13" s="303"/>
      <c r="P13" s="303"/>
      <c r="Q13" s="5"/>
      <c r="R13" s="5"/>
      <c r="S13" s="5"/>
    </row>
    <row r="14" spans="1:21" x14ac:dyDescent="0.25">
      <c r="A14" s="5"/>
      <c r="B14" s="5"/>
      <c r="C14" s="5"/>
      <c r="D14" s="5" t="s">
        <v>171</v>
      </c>
      <c r="E14" s="5"/>
      <c r="F14" s="5"/>
      <c r="G14" s="5"/>
      <c r="H14" s="5"/>
      <c r="I14" s="5"/>
      <c r="J14" s="5"/>
      <c r="K14" s="5"/>
      <c r="L14" s="5"/>
      <c r="M14" s="5"/>
      <c r="N14" s="5"/>
      <c r="O14" s="5"/>
      <c r="P14" s="5"/>
      <c r="Q14" s="5"/>
      <c r="R14" s="5"/>
      <c r="S14" s="5"/>
    </row>
    <row r="15" spans="1:21" x14ac:dyDescent="0.25">
      <c r="A15" s="5"/>
      <c r="B15" s="5"/>
      <c r="C15" s="5"/>
      <c r="D15" s="5"/>
      <c r="E15" s="5"/>
      <c r="F15" s="5"/>
      <c r="G15" s="5"/>
      <c r="H15" s="5"/>
      <c r="I15" s="5"/>
      <c r="J15" s="5"/>
      <c r="K15" s="5"/>
      <c r="L15" s="5"/>
      <c r="M15" s="5"/>
      <c r="N15" s="5"/>
      <c r="O15" s="5"/>
      <c r="P15" s="5"/>
      <c r="Q15" s="5"/>
      <c r="R15" s="5"/>
      <c r="S15" s="5"/>
    </row>
    <row r="16" spans="1:21" ht="30" customHeight="1" x14ac:dyDescent="0.25">
      <c r="A16" s="5"/>
      <c r="B16" s="5"/>
      <c r="C16" s="307" t="s">
        <v>172</v>
      </c>
      <c r="D16" s="307"/>
      <c r="E16" s="307"/>
      <c r="F16" s="307"/>
      <c r="G16" s="307"/>
      <c r="H16" s="307"/>
      <c r="I16" s="307"/>
      <c r="J16" s="307"/>
      <c r="K16" s="307"/>
      <c r="L16" s="307"/>
      <c r="M16" s="307"/>
      <c r="N16" s="307"/>
      <c r="O16" s="307"/>
      <c r="P16" s="307"/>
      <c r="Q16" s="5"/>
      <c r="R16" s="5"/>
      <c r="S16" s="5"/>
    </row>
    <row r="17" spans="1:19" ht="15" customHeight="1" x14ac:dyDescent="0.25">
      <c r="A17" s="5"/>
      <c r="B17" s="5"/>
      <c r="C17" s="303"/>
      <c r="D17" s="303"/>
      <c r="E17" s="303"/>
      <c r="F17" s="303"/>
      <c r="G17" s="303"/>
      <c r="H17" s="303"/>
      <c r="I17" s="303"/>
      <c r="J17" s="303"/>
      <c r="K17" s="303"/>
      <c r="L17" s="303"/>
      <c r="M17" s="303"/>
      <c r="N17" s="303"/>
      <c r="O17" s="303"/>
      <c r="P17" s="303"/>
      <c r="Q17" s="5"/>
      <c r="R17" s="5"/>
      <c r="S17" s="5"/>
    </row>
    <row r="18" spans="1:19" x14ac:dyDescent="0.25">
      <c r="A18" s="5"/>
      <c r="B18" s="5"/>
      <c r="C18" s="5"/>
      <c r="D18" s="5" t="s">
        <v>144</v>
      </c>
      <c r="E18" s="5"/>
      <c r="F18" s="5"/>
      <c r="G18" s="5"/>
      <c r="H18" s="5"/>
      <c r="I18" s="5"/>
      <c r="J18" s="5"/>
      <c r="K18" s="5"/>
      <c r="L18" s="5"/>
      <c r="M18" s="5"/>
      <c r="N18" s="5"/>
      <c r="O18" s="5"/>
      <c r="P18" s="5"/>
      <c r="Q18" s="5"/>
      <c r="R18" s="5"/>
      <c r="S18" s="5"/>
    </row>
    <row r="19" spans="1:19" x14ac:dyDescent="0.25">
      <c r="A19" s="5"/>
      <c r="B19" s="5"/>
      <c r="C19" s="5"/>
      <c r="D19" s="5" t="s">
        <v>145</v>
      </c>
      <c r="E19" s="5"/>
      <c r="F19" s="5"/>
      <c r="G19" s="5"/>
      <c r="H19" s="5"/>
      <c r="I19" s="5"/>
      <c r="J19" s="5"/>
      <c r="K19" s="5"/>
      <c r="L19" s="5"/>
      <c r="M19" s="5"/>
      <c r="N19" s="5"/>
      <c r="O19" s="5"/>
      <c r="P19" s="5"/>
      <c r="Q19" s="5"/>
      <c r="R19" s="5"/>
      <c r="S19" s="5"/>
    </row>
    <row r="20" spans="1:19" x14ac:dyDescent="0.25">
      <c r="A20" s="5"/>
      <c r="B20" s="5"/>
      <c r="C20" s="5"/>
      <c r="D20" s="5"/>
      <c r="E20" s="5"/>
      <c r="F20" s="5"/>
      <c r="G20" s="5"/>
      <c r="H20" s="5"/>
      <c r="I20" s="5"/>
      <c r="J20" s="5"/>
      <c r="K20" s="5"/>
      <c r="L20" s="5"/>
      <c r="M20" s="5"/>
      <c r="N20" s="5"/>
      <c r="O20" s="5"/>
      <c r="P20" s="5"/>
      <c r="Q20" s="5"/>
      <c r="R20" s="5"/>
      <c r="S20" s="5"/>
    </row>
    <row r="21" spans="1:19" x14ac:dyDescent="0.25">
      <c r="A21" s="5"/>
      <c r="B21" s="5"/>
      <c r="C21" s="311" t="s">
        <v>150</v>
      </c>
      <c r="D21" s="311"/>
      <c r="E21" s="311"/>
      <c r="F21" s="311"/>
      <c r="G21" s="311"/>
      <c r="H21" s="311"/>
      <c r="I21" s="311"/>
      <c r="J21" s="311"/>
      <c r="K21" s="311"/>
      <c r="L21" s="311"/>
      <c r="M21" s="311"/>
      <c r="N21" s="311"/>
      <c r="O21" s="311"/>
      <c r="P21" s="311"/>
      <c r="Q21" s="5"/>
      <c r="R21" s="5"/>
      <c r="S21" s="5"/>
    </row>
    <row r="22" spans="1:19" x14ac:dyDescent="0.25">
      <c r="A22" s="5"/>
      <c r="B22" s="5"/>
      <c r="C22" s="311" t="s">
        <v>128</v>
      </c>
      <c r="D22" s="311"/>
      <c r="E22" s="311"/>
      <c r="F22" s="311"/>
      <c r="G22" s="311"/>
      <c r="H22" s="311"/>
      <c r="I22" s="311"/>
      <c r="J22" s="311"/>
      <c r="K22" s="311"/>
      <c r="L22" s="311"/>
      <c r="M22" s="311"/>
      <c r="N22" s="311"/>
      <c r="O22" s="311"/>
      <c r="P22" s="311"/>
      <c r="Q22" s="5"/>
      <c r="R22" s="5"/>
      <c r="S22" s="5"/>
    </row>
    <row r="23" spans="1:19" x14ac:dyDescent="0.25">
      <c r="A23" s="5"/>
      <c r="B23" s="5"/>
      <c r="C23" s="311" t="s">
        <v>129</v>
      </c>
      <c r="D23" s="311"/>
      <c r="E23" s="311"/>
      <c r="F23" s="311"/>
      <c r="G23" s="311"/>
      <c r="H23" s="311"/>
      <c r="I23" s="311"/>
      <c r="J23" s="311"/>
      <c r="K23" s="311"/>
      <c r="L23" s="311"/>
      <c r="M23" s="311"/>
      <c r="N23" s="311"/>
      <c r="O23" s="311"/>
      <c r="P23" s="311"/>
      <c r="Q23" s="5"/>
      <c r="R23" s="5"/>
      <c r="S23" s="5"/>
    </row>
    <row r="24" spans="1:19" ht="30" customHeight="1" x14ac:dyDescent="0.25">
      <c r="A24" s="5"/>
      <c r="B24" s="5"/>
      <c r="C24" s="307" t="s">
        <v>130</v>
      </c>
      <c r="D24" s="307"/>
      <c r="E24" s="307"/>
      <c r="F24" s="307"/>
      <c r="G24" s="307"/>
      <c r="H24" s="307"/>
      <c r="I24" s="307"/>
      <c r="J24" s="307"/>
      <c r="K24" s="307"/>
      <c r="L24" s="307"/>
      <c r="M24" s="307"/>
      <c r="N24" s="307"/>
      <c r="O24" s="307"/>
      <c r="P24" s="307"/>
      <c r="Q24" s="5"/>
      <c r="R24" s="5"/>
      <c r="S24" s="5"/>
    </row>
    <row r="25" spans="1:19" x14ac:dyDescent="0.25">
      <c r="A25" s="5"/>
      <c r="B25" s="5"/>
      <c r="C25" s="5"/>
      <c r="D25" s="5"/>
      <c r="E25" s="5"/>
      <c r="F25" s="5"/>
      <c r="G25" s="5"/>
      <c r="H25" s="5"/>
      <c r="I25" s="5"/>
      <c r="J25" s="5"/>
      <c r="K25" s="5"/>
      <c r="L25" s="5"/>
      <c r="M25" s="5"/>
      <c r="N25" s="5"/>
      <c r="O25" s="5"/>
      <c r="P25" s="5"/>
      <c r="Q25" s="5"/>
      <c r="R25" s="5"/>
      <c r="S25" s="5"/>
    </row>
    <row r="26" spans="1:19" x14ac:dyDescent="0.25">
      <c r="A26" s="5"/>
      <c r="B26" s="5"/>
      <c r="C26" s="5"/>
      <c r="D26" s="5"/>
      <c r="E26" s="5"/>
      <c r="F26" s="5"/>
      <c r="G26" s="5"/>
      <c r="H26" s="5"/>
      <c r="I26" s="5"/>
      <c r="J26" s="5"/>
      <c r="K26" s="5"/>
      <c r="L26" s="5"/>
      <c r="M26" s="5"/>
      <c r="N26" s="5"/>
      <c r="O26" s="5"/>
      <c r="P26" s="5"/>
      <c r="Q26" s="5"/>
      <c r="R26" s="5"/>
      <c r="S26" s="5"/>
    </row>
    <row r="27" spans="1:19" ht="18.75" x14ac:dyDescent="0.3">
      <c r="A27" s="5"/>
      <c r="B27" s="298" t="s">
        <v>131</v>
      </c>
      <c r="C27" s="5"/>
      <c r="D27" s="5"/>
      <c r="E27" s="5"/>
      <c r="F27" s="5"/>
      <c r="G27" s="5"/>
      <c r="H27" s="5"/>
      <c r="I27" s="5"/>
      <c r="J27" s="5"/>
      <c r="K27" s="5"/>
      <c r="L27" s="5"/>
      <c r="M27" s="5"/>
      <c r="N27" s="5"/>
      <c r="O27" s="5"/>
      <c r="P27" s="5"/>
      <c r="Q27" s="5"/>
      <c r="R27" s="5"/>
      <c r="S27" s="5"/>
    </row>
    <row r="28" spans="1:19" x14ac:dyDescent="0.25">
      <c r="A28" s="5"/>
      <c r="B28" s="5" t="s">
        <v>173</v>
      </c>
      <c r="C28" s="5"/>
      <c r="D28" s="5"/>
      <c r="E28" s="5"/>
      <c r="F28" s="5"/>
      <c r="G28" s="5"/>
      <c r="H28" s="5"/>
      <c r="I28" s="5"/>
      <c r="J28" s="5"/>
      <c r="K28" s="5"/>
      <c r="L28" s="5"/>
      <c r="M28" s="5"/>
      <c r="N28" s="5"/>
      <c r="O28" s="5"/>
      <c r="P28" s="5"/>
      <c r="Q28" s="5"/>
      <c r="R28" s="5"/>
      <c r="S28" s="5"/>
    </row>
    <row r="29" spans="1:19" x14ac:dyDescent="0.25">
      <c r="A29" s="5"/>
      <c r="B29" s="5" t="s">
        <v>174</v>
      </c>
      <c r="C29" s="5"/>
      <c r="D29" s="5"/>
      <c r="E29" s="5"/>
      <c r="F29" s="5"/>
      <c r="G29" s="5"/>
      <c r="H29" s="5"/>
      <c r="I29" s="5"/>
      <c r="J29" s="5"/>
      <c r="K29" s="5"/>
      <c r="L29" s="5"/>
      <c r="M29" s="5"/>
      <c r="N29" s="5"/>
      <c r="O29" s="5"/>
      <c r="P29" s="5"/>
      <c r="Q29" s="5"/>
      <c r="R29" s="5"/>
      <c r="S29" s="5"/>
    </row>
    <row r="30" spans="1:19" x14ac:dyDescent="0.25">
      <c r="A30" s="5"/>
      <c r="B30" s="5"/>
      <c r="C30" s="5"/>
      <c r="D30" s="5"/>
      <c r="E30" s="5"/>
      <c r="F30" s="5"/>
      <c r="G30" s="5"/>
      <c r="H30" s="5"/>
      <c r="I30" s="5"/>
      <c r="J30" s="5"/>
      <c r="K30" s="5"/>
      <c r="L30" s="5"/>
      <c r="M30" s="5"/>
      <c r="N30" s="5"/>
      <c r="O30" s="5"/>
      <c r="P30" s="5"/>
      <c r="Q30" s="5"/>
      <c r="R30" s="5"/>
      <c r="S30" s="5"/>
    </row>
    <row r="31" spans="1:19" x14ac:dyDescent="0.25">
      <c r="A31" s="5"/>
      <c r="B31" s="5"/>
      <c r="C31" s="5"/>
      <c r="D31" s="5"/>
      <c r="E31" s="5"/>
      <c r="F31" s="5"/>
      <c r="G31" s="5"/>
      <c r="H31" s="5"/>
      <c r="I31" s="5"/>
      <c r="J31" s="5"/>
      <c r="K31" s="5"/>
      <c r="L31" s="5"/>
      <c r="M31" s="5"/>
      <c r="N31" s="5"/>
      <c r="O31" s="5"/>
      <c r="P31" s="5"/>
      <c r="Q31" s="5"/>
      <c r="R31" s="5"/>
      <c r="S31" s="5"/>
    </row>
    <row r="32" spans="1:19" ht="18.75" x14ac:dyDescent="0.3">
      <c r="A32" s="5"/>
      <c r="B32" s="298" t="s">
        <v>161</v>
      </c>
      <c r="C32" s="5"/>
      <c r="D32" s="5"/>
      <c r="E32" s="5"/>
      <c r="F32" s="5"/>
      <c r="G32" s="5"/>
      <c r="H32" s="5"/>
      <c r="I32" s="5"/>
      <c r="J32" s="5"/>
      <c r="K32" s="5"/>
      <c r="L32" s="5"/>
      <c r="M32" s="5"/>
      <c r="N32" s="5"/>
      <c r="O32" s="5"/>
      <c r="P32" s="5"/>
      <c r="Q32" s="5"/>
      <c r="R32" s="5"/>
      <c r="S32" s="5"/>
    </row>
    <row r="33" spans="1:19" ht="19.5" customHeight="1" x14ac:dyDescent="0.25">
      <c r="A33" s="5"/>
      <c r="B33" s="312" t="s">
        <v>165</v>
      </c>
      <c r="C33" s="312"/>
      <c r="D33" s="312"/>
      <c r="E33" s="312"/>
      <c r="F33" s="312"/>
      <c r="G33" s="312"/>
      <c r="H33" s="312"/>
      <c r="I33" s="312"/>
      <c r="J33" s="312"/>
      <c r="K33" s="312"/>
      <c r="L33" s="312"/>
      <c r="M33" s="312"/>
      <c r="N33" s="312"/>
      <c r="O33" s="312"/>
      <c r="P33" s="312"/>
      <c r="Q33" s="5"/>
      <c r="R33" s="5"/>
      <c r="S33" s="5"/>
    </row>
    <row r="34" spans="1:19" x14ac:dyDescent="0.25">
      <c r="A34" s="5"/>
      <c r="B34" s="5"/>
      <c r="C34" s="5"/>
      <c r="D34" s="5"/>
      <c r="E34" s="5"/>
      <c r="F34" s="5"/>
      <c r="G34" s="5"/>
      <c r="H34" s="5"/>
      <c r="I34" s="5"/>
      <c r="J34" s="5"/>
      <c r="K34" s="5"/>
      <c r="L34" s="5"/>
      <c r="M34" s="5"/>
      <c r="N34" s="5"/>
      <c r="O34" s="5"/>
      <c r="P34" s="5"/>
      <c r="Q34" s="5"/>
      <c r="R34" s="5"/>
      <c r="S34" s="5"/>
    </row>
    <row r="35" spans="1:19" ht="30" customHeight="1" x14ac:dyDescent="0.25">
      <c r="A35" s="5"/>
      <c r="B35" s="306" t="s">
        <v>166</v>
      </c>
      <c r="C35" s="306"/>
      <c r="D35" s="306"/>
      <c r="E35" s="306"/>
      <c r="F35" s="306"/>
      <c r="G35" s="306"/>
      <c r="H35" s="306"/>
      <c r="I35" s="306"/>
      <c r="J35" s="306"/>
      <c r="K35" s="306"/>
      <c r="L35" s="306"/>
      <c r="M35" s="306"/>
      <c r="N35" s="306"/>
      <c r="O35" s="306"/>
      <c r="P35" s="306"/>
      <c r="Q35" s="5"/>
      <c r="R35" s="5"/>
      <c r="S35" s="5"/>
    </row>
    <row r="36" spans="1:19" x14ac:dyDescent="0.25">
      <c r="A36" s="5"/>
      <c r="B36" s="301"/>
      <c r="C36" s="302"/>
      <c r="D36" s="302"/>
      <c r="E36" s="302"/>
      <c r="F36" s="302"/>
      <c r="G36" s="302"/>
      <c r="H36" s="302"/>
      <c r="I36" s="302"/>
      <c r="J36" s="302"/>
      <c r="K36" s="302"/>
      <c r="L36" s="302"/>
      <c r="M36" s="302"/>
      <c r="N36" s="5"/>
      <c r="O36" s="5"/>
      <c r="P36" s="5"/>
      <c r="Q36" s="5"/>
      <c r="R36" s="5"/>
      <c r="S36" s="5"/>
    </row>
    <row r="37" spans="1:19" x14ac:dyDescent="0.25">
      <c r="A37" s="5"/>
      <c r="B37" s="5"/>
      <c r="C37" s="307" t="s">
        <v>167</v>
      </c>
      <c r="D37" s="307"/>
      <c r="E37" s="307"/>
      <c r="F37" s="307"/>
      <c r="G37" s="307"/>
      <c r="H37" s="303"/>
      <c r="I37" s="5"/>
      <c r="J37" s="5"/>
      <c r="K37" s="5"/>
      <c r="L37" s="5"/>
      <c r="M37" s="5"/>
      <c r="N37" s="5"/>
      <c r="O37" s="5"/>
      <c r="P37" s="5"/>
      <c r="Q37" s="5"/>
      <c r="R37" s="5"/>
      <c r="S37" s="5"/>
    </row>
    <row r="38" spans="1:19" x14ac:dyDescent="0.25">
      <c r="A38" s="5"/>
      <c r="B38" s="5"/>
      <c r="C38" s="303"/>
      <c r="D38" s="303"/>
      <c r="E38" s="303"/>
      <c r="F38" s="303"/>
      <c r="G38" s="303"/>
      <c r="H38" s="303"/>
      <c r="I38" s="5"/>
      <c r="J38" s="5"/>
      <c r="K38" s="5"/>
      <c r="L38" s="5"/>
      <c r="M38" s="5"/>
      <c r="N38" s="5"/>
      <c r="O38" s="5"/>
      <c r="P38" s="5"/>
      <c r="Q38" s="5"/>
      <c r="R38" s="5"/>
      <c r="S38" s="5"/>
    </row>
    <row r="39" spans="1:19" x14ac:dyDescent="0.25">
      <c r="A39" s="5"/>
      <c r="B39" s="308" t="s">
        <v>168</v>
      </c>
      <c r="C39" s="309"/>
      <c r="D39" s="309"/>
      <c r="E39" s="309"/>
      <c r="F39" s="309"/>
      <c r="G39" s="309"/>
      <c r="H39" s="309"/>
      <c r="I39" s="309"/>
      <c r="J39" s="309"/>
      <c r="K39" s="309"/>
      <c r="L39" s="309"/>
      <c r="M39" s="309"/>
      <c r="N39" s="5"/>
      <c r="O39" s="5"/>
      <c r="P39" s="5"/>
      <c r="Q39" s="5"/>
      <c r="R39" s="5"/>
      <c r="S39" s="5"/>
    </row>
    <row r="40" spans="1:19" x14ac:dyDescent="0.25">
      <c r="A40" s="5"/>
      <c r="B40" s="301"/>
      <c r="C40" s="302"/>
      <c r="D40" s="302"/>
      <c r="E40" s="302"/>
      <c r="F40" s="302"/>
      <c r="G40" s="302"/>
      <c r="H40" s="302"/>
      <c r="I40" s="302"/>
      <c r="J40" s="302"/>
      <c r="K40" s="302"/>
      <c r="L40" s="302"/>
      <c r="M40" s="302"/>
      <c r="N40" s="5"/>
      <c r="O40" s="5"/>
      <c r="P40" s="5"/>
      <c r="Q40" s="5"/>
      <c r="R40" s="5"/>
      <c r="S40" s="5"/>
    </row>
    <row r="41" spans="1:19" x14ac:dyDescent="0.25">
      <c r="A41" s="5"/>
      <c r="B41" s="5"/>
      <c r="C41" s="5" t="s">
        <v>162</v>
      </c>
      <c r="D41" s="5"/>
      <c r="E41" s="5"/>
      <c r="F41" s="5"/>
      <c r="G41" s="5"/>
      <c r="H41" s="5"/>
      <c r="I41" s="5"/>
      <c r="J41" s="5"/>
      <c r="K41" s="5"/>
      <c r="L41" s="5"/>
      <c r="M41" s="5"/>
      <c r="N41" s="5"/>
      <c r="O41" s="5"/>
      <c r="P41" s="5"/>
      <c r="Q41" s="5"/>
      <c r="R41" s="5"/>
      <c r="S41" s="5"/>
    </row>
    <row r="42" spans="1:19" x14ac:dyDescent="0.25">
      <c r="A42" s="5"/>
      <c r="B42" s="5"/>
      <c r="C42" s="5"/>
      <c r="D42" s="5"/>
      <c r="E42" s="5"/>
      <c r="F42" s="5"/>
      <c r="G42" s="5"/>
      <c r="H42" s="5"/>
      <c r="I42" s="5"/>
      <c r="J42" s="5"/>
      <c r="K42" s="5"/>
      <c r="L42" s="5"/>
      <c r="M42" s="5"/>
      <c r="N42" s="5"/>
      <c r="O42" s="5"/>
      <c r="P42" s="5"/>
      <c r="Q42" s="5"/>
      <c r="R42" s="5"/>
      <c r="S42" s="5"/>
    </row>
    <row r="43" spans="1:19" x14ac:dyDescent="0.25">
      <c r="A43" s="5"/>
      <c r="B43" s="5"/>
      <c r="C43" s="5"/>
      <c r="D43" s="5"/>
      <c r="E43" s="5"/>
      <c r="F43" s="5"/>
      <c r="G43" s="5"/>
      <c r="H43" s="5"/>
      <c r="I43" s="5"/>
      <c r="J43" s="5"/>
      <c r="K43" s="5"/>
      <c r="L43" s="5"/>
      <c r="M43" s="5"/>
      <c r="N43" s="5"/>
      <c r="O43" s="5"/>
      <c r="P43" s="5"/>
      <c r="Q43" s="5"/>
      <c r="R43" s="5"/>
      <c r="S43" s="5"/>
    </row>
    <row r="44" spans="1:19" x14ac:dyDescent="0.25">
      <c r="A44" s="5"/>
      <c r="B44" s="5"/>
      <c r="C44" s="5"/>
      <c r="D44" s="5"/>
      <c r="E44" s="5"/>
      <c r="F44" s="5"/>
      <c r="G44" s="5"/>
      <c r="H44" s="5"/>
      <c r="I44" s="5"/>
      <c r="J44" s="5"/>
      <c r="K44" s="5"/>
      <c r="L44" s="5"/>
      <c r="M44" s="5"/>
      <c r="N44" s="5"/>
      <c r="O44" s="5"/>
      <c r="P44" s="5"/>
      <c r="Q44" s="5"/>
      <c r="R44" s="5"/>
      <c r="S44" s="5"/>
    </row>
    <row r="45" spans="1:19" x14ac:dyDescent="0.25">
      <c r="A45" s="5"/>
      <c r="B45" s="5"/>
      <c r="C45" s="5"/>
      <c r="D45" s="5"/>
      <c r="E45" s="5"/>
      <c r="F45" s="5"/>
      <c r="G45" s="5"/>
      <c r="H45" s="5"/>
      <c r="I45" s="5"/>
      <c r="J45" s="5"/>
      <c r="K45" s="5"/>
      <c r="L45" s="5"/>
      <c r="M45" s="5"/>
      <c r="N45" s="5"/>
      <c r="O45" s="5"/>
      <c r="P45" s="5"/>
      <c r="Q45" s="5"/>
      <c r="R45" s="5"/>
      <c r="S45" s="5"/>
    </row>
    <row r="46" spans="1:19" x14ac:dyDescent="0.25">
      <c r="A46" s="5"/>
      <c r="B46" s="5"/>
      <c r="C46" s="5"/>
      <c r="D46" s="5"/>
      <c r="E46" s="5"/>
      <c r="F46" s="5"/>
      <c r="G46" s="5"/>
      <c r="H46" s="5"/>
      <c r="I46" s="5"/>
      <c r="J46" s="5"/>
      <c r="K46" s="5"/>
      <c r="L46" s="5"/>
      <c r="M46" s="5"/>
      <c r="N46" s="5"/>
      <c r="O46" s="5"/>
      <c r="P46" s="5"/>
      <c r="Q46" s="5"/>
      <c r="R46" s="5"/>
      <c r="S46" s="5"/>
    </row>
    <row r="47" spans="1:19" x14ac:dyDescent="0.25">
      <c r="A47" s="5"/>
      <c r="B47" s="5"/>
      <c r="C47" s="5"/>
      <c r="D47" s="5"/>
      <c r="E47" s="5"/>
      <c r="F47" s="5"/>
      <c r="G47" s="5"/>
      <c r="H47" s="5"/>
      <c r="I47" s="5"/>
      <c r="J47" s="5"/>
      <c r="K47" s="5"/>
      <c r="L47" s="5"/>
      <c r="M47" s="5"/>
      <c r="N47" s="5"/>
      <c r="O47" s="5"/>
      <c r="P47" s="5"/>
      <c r="Q47" s="5"/>
      <c r="R47" s="5"/>
      <c r="S47" s="5"/>
    </row>
  </sheetData>
  <mergeCells count="14">
    <mergeCell ref="B35:P35"/>
    <mergeCell ref="C11:P11"/>
    <mergeCell ref="B39:M39"/>
    <mergeCell ref="C37:G37"/>
    <mergeCell ref="B5:P5"/>
    <mergeCell ref="B9:P9"/>
    <mergeCell ref="B10:P10"/>
    <mergeCell ref="C12:P12"/>
    <mergeCell ref="C16:P16"/>
    <mergeCell ref="C21:P21"/>
    <mergeCell ref="C22:P22"/>
    <mergeCell ref="C23:P23"/>
    <mergeCell ref="C24:P24"/>
    <mergeCell ref="B33:P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2EFA-8555-4FF5-8FAF-C586A19418D1}">
  <sheetPr>
    <tabColor rgb="FF111C4E"/>
  </sheetPr>
  <dimension ref="B2:O15"/>
  <sheetViews>
    <sheetView showGridLines="0" workbookViewId="0"/>
  </sheetViews>
  <sheetFormatPr defaultRowHeight="15" x14ac:dyDescent="0.25"/>
  <cols>
    <col min="1" max="16384" width="9" style="2"/>
  </cols>
  <sheetData>
    <row r="2" spans="2:15" ht="21" x14ac:dyDescent="0.35">
      <c r="B2" s="14" t="s">
        <v>149</v>
      </c>
    </row>
    <row r="4" spans="2:15" ht="30.75" customHeight="1" x14ac:dyDescent="0.25">
      <c r="B4" s="15" t="s">
        <v>132</v>
      </c>
      <c r="C4" s="12"/>
      <c r="D4" s="12"/>
      <c r="E4" s="12"/>
      <c r="F4" s="313" t="s">
        <v>133</v>
      </c>
      <c r="G4" s="313"/>
      <c r="H4" s="313"/>
      <c r="I4" s="313"/>
      <c r="J4" s="313"/>
      <c r="K4" s="313"/>
      <c r="L4" s="313"/>
      <c r="M4" s="313"/>
      <c r="N4" s="313"/>
      <c r="O4" s="313"/>
    </row>
    <row r="5" spans="2:15" ht="18.75" customHeight="1" x14ac:dyDescent="0.25">
      <c r="B5" s="15"/>
      <c r="C5" s="12"/>
      <c r="D5" s="12"/>
      <c r="E5" s="12"/>
      <c r="F5" s="313" t="s">
        <v>134</v>
      </c>
      <c r="G5" s="313"/>
      <c r="H5" s="313"/>
      <c r="I5" s="313"/>
      <c r="J5" s="313"/>
      <c r="K5" s="313"/>
      <c r="L5" s="313"/>
      <c r="M5" s="313"/>
      <c r="N5" s="313"/>
      <c r="O5" s="313"/>
    </row>
    <row r="6" spans="2:15" ht="30" customHeight="1" x14ac:dyDescent="0.25">
      <c r="B6" s="15"/>
      <c r="C6" s="12"/>
      <c r="D6" s="12"/>
      <c r="E6" s="12"/>
      <c r="F6" s="313" t="s">
        <v>135</v>
      </c>
      <c r="G6" s="313"/>
      <c r="H6" s="313"/>
      <c r="I6" s="313"/>
      <c r="J6" s="313"/>
      <c r="K6" s="313"/>
      <c r="L6" s="313"/>
      <c r="M6" s="313"/>
      <c r="N6" s="313"/>
      <c r="O6" s="313"/>
    </row>
    <row r="7" spans="2:15" x14ac:dyDescent="0.25">
      <c r="B7" s="15"/>
      <c r="C7" s="12"/>
      <c r="D7" s="12"/>
      <c r="E7" s="12"/>
      <c r="F7" s="12"/>
      <c r="G7" s="12"/>
      <c r="H7" s="12"/>
      <c r="I7" s="12"/>
      <c r="J7" s="12"/>
      <c r="K7" s="12"/>
      <c r="L7" s="12"/>
      <c r="M7" s="12"/>
      <c r="N7" s="12"/>
      <c r="O7" s="12"/>
    </row>
    <row r="8" spans="2:15" ht="30.75" customHeight="1" x14ac:dyDescent="0.25">
      <c r="B8" s="15" t="s">
        <v>136</v>
      </c>
      <c r="C8" s="12"/>
      <c r="D8" s="12"/>
      <c r="E8" s="12"/>
      <c r="F8" s="313" t="s">
        <v>137</v>
      </c>
      <c r="G8" s="313"/>
      <c r="H8" s="313"/>
      <c r="I8" s="313"/>
      <c r="J8" s="313"/>
      <c r="K8" s="313"/>
      <c r="L8" s="313"/>
      <c r="M8" s="313"/>
      <c r="N8" s="313"/>
      <c r="O8" s="313"/>
    </row>
    <row r="9" spans="2:15" x14ac:dyDescent="0.25">
      <c r="B9" s="15"/>
      <c r="C9" s="12"/>
      <c r="D9" s="12"/>
      <c r="E9" s="12"/>
      <c r="F9" s="12"/>
      <c r="G9" s="12"/>
      <c r="H9" s="12"/>
      <c r="I9" s="12"/>
      <c r="J9" s="12"/>
      <c r="K9" s="12"/>
      <c r="L9" s="12"/>
      <c r="M9" s="12"/>
      <c r="N9" s="12"/>
      <c r="O9" s="12"/>
    </row>
    <row r="10" spans="2:15" ht="31.5" customHeight="1" x14ac:dyDescent="0.25">
      <c r="B10" s="15" t="s">
        <v>138</v>
      </c>
      <c r="C10" s="12"/>
      <c r="D10" s="12"/>
      <c r="E10" s="12"/>
      <c r="F10" s="313" t="s">
        <v>139</v>
      </c>
      <c r="G10" s="313"/>
      <c r="H10" s="313"/>
      <c r="I10" s="313"/>
      <c r="J10" s="313"/>
      <c r="K10" s="313"/>
      <c r="L10" s="313"/>
      <c r="M10" s="313"/>
      <c r="N10" s="313"/>
      <c r="O10" s="313"/>
    </row>
    <row r="11" spans="2:15" x14ac:dyDescent="0.25">
      <c r="B11" s="15"/>
      <c r="C11" s="12"/>
      <c r="D11" s="12"/>
      <c r="E11" s="12"/>
      <c r="F11" s="12"/>
      <c r="G11" s="12"/>
      <c r="H11" s="12"/>
      <c r="I11" s="12"/>
      <c r="J11" s="12"/>
      <c r="K11" s="12"/>
      <c r="L11" s="12"/>
      <c r="M11" s="12"/>
      <c r="N11" s="12"/>
      <c r="O11" s="12"/>
    </row>
    <row r="12" spans="2:15" ht="60" customHeight="1" x14ac:dyDescent="0.25">
      <c r="B12" s="15" t="s">
        <v>140</v>
      </c>
      <c r="C12" s="12"/>
      <c r="D12" s="12"/>
      <c r="E12" s="12"/>
      <c r="F12" s="313" t="s">
        <v>141</v>
      </c>
      <c r="G12" s="313"/>
      <c r="H12" s="313"/>
      <c r="I12" s="313"/>
      <c r="J12" s="313"/>
      <c r="K12" s="313"/>
      <c r="L12" s="313"/>
      <c r="M12" s="313"/>
      <c r="N12" s="313"/>
      <c r="O12" s="313"/>
    </row>
    <row r="13" spans="2:15" x14ac:dyDescent="0.25">
      <c r="B13" s="15"/>
      <c r="C13" s="12"/>
      <c r="D13" s="12"/>
      <c r="E13" s="12"/>
      <c r="F13" s="12"/>
      <c r="G13" s="12"/>
      <c r="H13" s="12"/>
      <c r="I13" s="12"/>
      <c r="J13" s="12"/>
      <c r="K13" s="12"/>
      <c r="L13" s="12"/>
      <c r="M13" s="12"/>
      <c r="N13" s="12"/>
      <c r="O13" s="12"/>
    </row>
    <row r="14" spans="2:15" ht="57.75" customHeight="1" x14ac:dyDescent="0.25">
      <c r="B14" s="15" t="s">
        <v>142</v>
      </c>
      <c r="C14" s="12"/>
      <c r="D14" s="12"/>
      <c r="E14" s="12"/>
      <c r="F14" s="313" t="s">
        <v>143</v>
      </c>
      <c r="G14" s="313"/>
      <c r="H14" s="313"/>
      <c r="I14" s="313"/>
      <c r="J14" s="313"/>
      <c r="K14" s="313"/>
      <c r="L14" s="313"/>
      <c r="M14" s="313"/>
      <c r="N14" s="313"/>
      <c r="O14" s="313"/>
    </row>
    <row r="15" spans="2:15" x14ac:dyDescent="0.25">
      <c r="B15" s="12"/>
      <c r="C15" s="12"/>
      <c r="D15" s="12"/>
      <c r="E15" s="12"/>
      <c r="F15" s="8"/>
      <c r="G15" s="8"/>
      <c r="H15" s="8"/>
      <c r="I15" s="8"/>
      <c r="J15" s="8"/>
      <c r="K15" s="8"/>
      <c r="L15" s="8"/>
      <c r="M15" s="8"/>
      <c r="N15" s="8"/>
      <c r="O15" s="8"/>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2DD7A-E6D7-44F4-B60D-942FA5EE76F0}">
  <sheetPr>
    <tabColor theme="1"/>
  </sheetPr>
  <dimension ref="B1:X46"/>
  <sheetViews>
    <sheetView showGridLines="0" zoomScale="84" zoomScaleNormal="84" workbookViewId="0">
      <pane xSplit="2" ySplit="5" topLeftCell="J6" activePane="bottomRight" state="frozen"/>
      <selection pane="topRight" activeCell="B1" sqref="B1"/>
      <selection pane="bottomLeft" activeCell="A2" sqref="A2"/>
      <selection pane="bottomRight"/>
    </sheetView>
  </sheetViews>
  <sheetFormatPr defaultRowHeight="14.25" x14ac:dyDescent="0.2"/>
  <cols>
    <col min="1" max="1" width="10" customWidth="1"/>
    <col min="2" max="2" width="61.5" customWidth="1"/>
    <col min="3" max="10" width="12.25" bestFit="1" customWidth="1"/>
    <col min="11" max="11" width="11.875" bestFit="1" customWidth="1"/>
    <col min="12" max="12" width="11.5" bestFit="1" customWidth="1"/>
    <col min="13" max="18" width="11.875" bestFit="1" customWidth="1"/>
    <col min="19" max="23" width="13.75" bestFit="1" customWidth="1"/>
    <col min="24" max="24" width="13.875" customWidth="1"/>
  </cols>
  <sheetData>
    <row r="1" spans="2:24" ht="15" x14ac:dyDescent="0.25">
      <c r="B1" s="16"/>
      <c r="C1" s="16"/>
      <c r="D1" s="16"/>
      <c r="E1" s="16"/>
      <c r="F1" s="16"/>
      <c r="G1" s="16"/>
      <c r="H1" s="16"/>
      <c r="I1" s="16"/>
      <c r="J1" s="16"/>
      <c r="K1" s="16"/>
      <c r="L1" s="16"/>
      <c r="M1" s="16"/>
      <c r="N1" s="16"/>
      <c r="O1" s="16"/>
      <c r="P1" s="16"/>
      <c r="Q1" s="16"/>
      <c r="R1" s="16"/>
      <c r="S1" s="16"/>
      <c r="T1" s="16"/>
      <c r="U1" s="16"/>
      <c r="V1" s="16"/>
      <c r="W1" s="16"/>
      <c r="X1" s="16"/>
    </row>
    <row r="2" spans="2:24" ht="21" x14ac:dyDescent="0.35">
      <c r="B2" s="18" t="s">
        <v>156</v>
      </c>
      <c r="C2" s="16"/>
      <c r="D2" s="16"/>
      <c r="E2" s="16"/>
      <c r="F2" s="16"/>
      <c r="G2" s="16"/>
      <c r="H2" s="16"/>
      <c r="I2" s="16"/>
      <c r="J2" s="16"/>
      <c r="K2" s="16"/>
      <c r="L2" s="16"/>
      <c r="M2" s="16"/>
      <c r="N2" s="16"/>
      <c r="O2" s="16"/>
      <c r="P2" s="16"/>
      <c r="Q2" s="16"/>
      <c r="R2" s="16"/>
      <c r="S2" s="16"/>
      <c r="T2" s="16"/>
      <c r="U2" s="16"/>
      <c r="V2" s="16"/>
      <c r="W2" s="16"/>
      <c r="X2" s="16"/>
    </row>
    <row r="3" spans="2:24" ht="17.25" customHeight="1" x14ac:dyDescent="0.25">
      <c r="B3" s="19" t="s">
        <v>157</v>
      </c>
      <c r="C3" s="16"/>
      <c r="D3" s="16"/>
      <c r="E3" s="16"/>
      <c r="F3" s="16"/>
      <c r="G3" s="16"/>
      <c r="H3" s="16"/>
      <c r="I3" s="16"/>
      <c r="J3" s="16"/>
      <c r="K3" s="16"/>
      <c r="L3" s="16"/>
      <c r="M3" s="16"/>
      <c r="N3" s="16"/>
      <c r="O3" s="16"/>
      <c r="P3" s="16"/>
      <c r="Q3" s="16"/>
      <c r="R3" s="16"/>
      <c r="S3" s="16"/>
      <c r="T3" s="16"/>
      <c r="U3" s="16"/>
      <c r="V3" s="16"/>
      <c r="W3" s="16"/>
      <c r="X3" s="16"/>
    </row>
    <row r="4" spans="2:24" ht="15.75" thickBot="1" x14ac:dyDescent="0.3">
      <c r="B4" s="16"/>
      <c r="C4" s="16"/>
      <c r="D4" s="16"/>
      <c r="E4" s="16"/>
      <c r="F4" s="16"/>
      <c r="G4" s="16"/>
      <c r="H4" s="16"/>
      <c r="I4" s="16"/>
      <c r="J4" s="16"/>
      <c r="K4" s="16"/>
      <c r="L4" s="16"/>
      <c r="M4" s="16"/>
      <c r="N4" s="16"/>
      <c r="O4" s="16"/>
      <c r="P4" s="16"/>
      <c r="Q4" s="16"/>
      <c r="R4" s="16"/>
      <c r="S4" s="16"/>
      <c r="T4" s="16"/>
      <c r="U4" s="16"/>
      <c r="V4" s="16"/>
      <c r="W4" s="16"/>
      <c r="X4" s="16"/>
    </row>
    <row r="5" spans="2:24" ht="15.75" thickBot="1" x14ac:dyDescent="0.25">
      <c r="B5" s="20"/>
      <c r="C5" s="17">
        <v>2002</v>
      </c>
      <c r="D5" s="17">
        <v>2003</v>
      </c>
      <c r="E5" s="17">
        <v>2004</v>
      </c>
      <c r="F5" s="17">
        <v>2005</v>
      </c>
      <c r="G5" s="17">
        <v>2006</v>
      </c>
      <c r="H5" s="17">
        <v>2007</v>
      </c>
      <c r="I5" s="17">
        <v>2008</v>
      </c>
      <c r="J5" s="17">
        <v>2009</v>
      </c>
      <c r="K5" s="17">
        <v>2010</v>
      </c>
      <c r="L5" s="17">
        <v>2011</v>
      </c>
      <c r="M5" s="17">
        <v>2012</v>
      </c>
      <c r="N5" s="17">
        <v>2013</v>
      </c>
      <c r="O5" s="17">
        <v>2014</v>
      </c>
      <c r="P5" s="17">
        <v>2015</v>
      </c>
      <c r="Q5" s="17">
        <v>2016</v>
      </c>
      <c r="R5" s="17">
        <v>2017</v>
      </c>
      <c r="S5" s="17">
        <v>2018</v>
      </c>
      <c r="T5" s="17">
        <v>2019</v>
      </c>
      <c r="U5" s="17">
        <v>2020</v>
      </c>
      <c r="V5" s="17">
        <v>2021</v>
      </c>
      <c r="W5" s="17">
        <v>2022</v>
      </c>
      <c r="X5" s="21">
        <v>2023</v>
      </c>
    </row>
    <row r="6" spans="2:24" ht="15" x14ac:dyDescent="0.2">
      <c r="B6" s="22" t="s">
        <v>69</v>
      </c>
      <c r="C6" s="27"/>
      <c r="D6" s="28"/>
      <c r="E6" s="28"/>
      <c r="F6" s="28"/>
      <c r="G6" s="28"/>
      <c r="H6" s="28"/>
      <c r="I6" s="28"/>
      <c r="J6" s="28"/>
      <c r="K6" s="28"/>
      <c r="L6" s="28"/>
      <c r="M6" s="28"/>
      <c r="N6" s="28">
        <v>18</v>
      </c>
      <c r="O6" s="28">
        <v>22</v>
      </c>
      <c r="P6" s="28">
        <v>1</v>
      </c>
      <c r="Q6" s="28">
        <v>1</v>
      </c>
      <c r="R6" s="28">
        <v>3</v>
      </c>
      <c r="S6" s="28">
        <v>3</v>
      </c>
      <c r="T6" s="28">
        <v>1</v>
      </c>
      <c r="U6" s="28">
        <v>2</v>
      </c>
      <c r="V6" s="28">
        <v>0</v>
      </c>
      <c r="W6" s="28">
        <v>0</v>
      </c>
      <c r="X6" s="84">
        <v>0</v>
      </c>
    </row>
    <row r="7" spans="2:24" ht="15" x14ac:dyDescent="0.2">
      <c r="B7" s="22" t="s">
        <v>70</v>
      </c>
      <c r="C7" s="29"/>
      <c r="D7" s="30"/>
      <c r="E7" s="30"/>
      <c r="F7" s="30"/>
      <c r="G7" s="30"/>
      <c r="H7" s="30"/>
      <c r="I7" s="30"/>
      <c r="J7" s="30"/>
      <c r="K7" s="30"/>
      <c r="L7" s="30"/>
      <c r="M7" s="30"/>
      <c r="N7" s="30">
        <v>5</v>
      </c>
      <c r="O7" s="30">
        <v>1</v>
      </c>
      <c r="P7" s="30">
        <v>1</v>
      </c>
      <c r="Q7" s="30">
        <v>0</v>
      </c>
      <c r="R7" s="30">
        <v>1</v>
      </c>
      <c r="S7" s="30">
        <v>1</v>
      </c>
      <c r="T7" s="30">
        <v>1</v>
      </c>
      <c r="U7" s="30">
        <v>1</v>
      </c>
      <c r="V7" s="30">
        <v>3</v>
      </c>
      <c r="W7" s="30">
        <v>0</v>
      </c>
      <c r="X7" s="85">
        <v>0</v>
      </c>
    </row>
    <row r="8" spans="2:24" ht="15.75" thickBot="1" x14ac:dyDescent="0.25">
      <c r="B8" s="22" t="s">
        <v>71</v>
      </c>
      <c r="C8" s="29"/>
      <c r="D8" s="30"/>
      <c r="E8" s="30"/>
      <c r="F8" s="30"/>
      <c r="G8" s="30"/>
      <c r="H8" s="30"/>
      <c r="I8" s="30"/>
      <c r="J8" s="30"/>
      <c r="K8" s="30"/>
      <c r="L8" s="30"/>
      <c r="M8" s="30"/>
      <c r="N8" s="86">
        <v>9</v>
      </c>
      <c r="O8" s="86">
        <v>10</v>
      </c>
      <c r="P8" s="86">
        <v>8</v>
      </c>
      <c r="Q8" s="86">
        <v>1</v>
      </c>
      <c r="R8" s="86">
        <v>2</v>
      </c>
      <c r="S8" s="86">
        <v>4</v>
      </c>
      <c r="T8" s="86">
        <v>10</v>
      </c>
      <c r="U8" s="86">
        <v>1</v>
      </c>
      <c r="V8" s="86">
        <v>14</v>
      </c>
      <c r="W8" s="86">
        <v>15</v>
      </c>
      <c r="X8" s="87">
        <v>10</v>
      </c>
    </row>
    <row r="9" spans="2:24" ht="15.75" thickTop="1" x14ac:dyDescent="0.2">
      <c r="B9" s="23" t="s">
        <v>72</v>
      </c>
      <c r="C9" s="31">
        <v>21</v>
      </c>
      <c r="D9" s="32">
        <v>16</v>
      </c>
      <c r="E9" s="32">
        <v>33</v>
      </c>
      <c r="F9" s="32">
        <v>34</v>
      </c>
      <c r="G9" s="32">
        <v>30</v>
      </c>
      <c r="H9" s="32">
        <v>43</v>
      </c>
      <c r="I9" s="32">
        <v>34</v>
      </c>
      <c r="J9" s="32">
        <v>37</v>
      </c>
      <c r="K9" s="32">
        <v>45</v>
      </c>
      <c r="L9" s="32">
        <v>52</v>
      </c>
      <c r="M9" s="32">
        <v>33</v>
      </c>
      <c r="N9" s="88">
        <f>SUM(N6:N8)</f>
        <v>32</v>
      </c>
      <c r="O9" s="88">
        <f>SUM(O6:O8)</f>
        <v>33</v>
      </c>
      <c r="P9" s="88">
        <f t="shared" ref="P9:X9" si="0">SUM(P6:P8)</f>
        <v>10</v>
      </c>
      <c r="Q9" s="88">
        <f t="shared" si="0"/>
        <v>2</v>
      </c>
      <c r="R9" s="88">
        <f t="shared" si="0"/>
        <v>6</v>
      </c>
      <c r="S9" s="88">
        <f t="shared" si="0"/>
        <v>8</v>
      </c>
      <c r="T9" s="88">
        <f t="shared" si="0"/>
        <v>12</v>
      </c>
      <c r="U9" s="88">
        <f t="shared" si="0"/>
        <v>4</v>
      </c>
      <c r="V9" s="88">
        <f>SUM(V6:V8)</f>
        <v>17</v>
      </c>
      <c r="W9" s="88">
        <f t="shared" si="0"/>
        <v>15</v>
      </c>
      <c r="X9" s="89">
        <f t="shared" si="0"/>
        <v>10</v>
      </c>
    </row>
    <row r="10" spans="2:24" ht="15" x14ac:dyDescent="0.25">
      <c r="B10" s="22"/>
      <c r="C10" s="31"/>
      <c r="D10" s="32"/>
      <c r="E10" s="32"/>
      <c r="F10" s="32"/>
      <c r="G10" s="32"/>
      <c r="H10" s="32"/>
      <c r="I10" s="32"/>
      <c r="J10" s="32"/>
      <c r="K10" s="32"/>
      <c r="L10" s="32"/>
      <c r="M10" s="32"/>
      <c r="N10" s="32"/>
      <c r="O10" s="34"/>
      <c r="P10" s="34"/>
      <c r="Q10" s="34"/>
      <c r="R10" s="90"/>
      <c r="S10" s="91"/>
      <c r="T10" s="44"/>
      <c r="U10" s="44"/>
      <c r="V10" s="44"/>
      <c r="W10" s="44"/>
      <c r="X10" s="92"/>
    </row>
    <row r="11" spans="2:24" ht="15" x14ac:dyDescent="0.2">
      <c r="B11" s="22" t="s">
        <v>73</v>
      </c>
      <c r="C11" s="33"/>
      <c r="D11" s="34"/>
      <c r="E11" s="34"/>
      <c r="F11" s="34"/>
      <c r="G11" s="34"/>
      <c r="H11" s="34"/>
      <c r="I11" s="34"/>
      <c r="J11" s="34"/>
      <c r="K11" s="34"/>
      <c r="L11" s="34"/>
      <c r="M11" s="34"/>
      <c r="N11" s="42">
        <v>43104</v>
      </c>
      <c r="O11" s="42">
        <v>51572</v>
      </c>
      <c r="P11" s="42">
        <v>2811</v>
      </c>
      <c r="Q11" s="93">
        <v>4114</v>
      </c>
      <c r="R11" s="93">
        <v>6844.35</v>
      </c>
      <c r="S11" s="93">
        <v>8985</v>
      </c>
      <c r="T11" s="93">
        <v>3076</v>
      </c>
      <c r="U11" s="93">
        <v>7297.8</v>
      </c>
      <c r="V11" s="93">
        <v>0</v>
      </c>
      <c r="W11" s="93">
        <v>0</v>
      </c>
      <c r="X11" s="85">
        <v>0</v>
      </c>
    </row>
    <row r="12" spans="2:24" ht="15" x14ac:dyDescent="0.2">
      <c r="B12" s="22" t="s">
        <v>74</v>
      </c>
      <c r="C12" s="33"/>
      <c r="D12" s="34"/>
      <c r="E12" s="34"/>
      <c r="F12" s="34"/>
      <c r="G12" s="34"/>
      <c r="H12" s="34"/>
      <c r="I12" s="34"/>
      <c r="J12" s="34"/>
      <c r="K12" s="34"/>
      <c r="L12" s="34"/>
      <c r="M12" s="34"/>
      <c r="N12" s="42">
        <v>17482</v>
      </c>
      <c r="O12" s="42">
        <v>2943</v>
      </c>
      <c r="P12" s="42">
        <v>1332.6</v>
      </c>
      <c r="Q12" s="93">
        <v>0</v>
      </c>
      <c r="R12" s="93">
        <v>1069</v>
      </c>
      <c r="S12" s="93">
        <v>5432</v>
      </c>
      <c r="T12" s="93">
        <v>3793.8</v>
      </c>
      <c r="U12" s="93">
        <v>7754</v>
      </c>
      <c r="V12" s="93">
        <v>15060</v>
      </c>
      <c r="W12" s="93">
        <v>0</v>
      </c>
      <c r="X12" s="85">
        <v>0</v>
      </c>
    </row>
    <row r="13" spans="2:24" ht="15.75" thickBot="1" x14ac:dyDescent="0.25">
      <c r="B13" s="22" t="s">
        <v>75</v>
      </c>
      <c r="C13" s="33"/>
      <c r="D13" s="34"/>
      <c r="E13" s="34"/>
      <c r="F13" s="34"/>
      <c r="G13" s="34"/>
      <c r="H13" s="34"/>
      <c r="I13" s="34"/>
      <c r="J13" s="34"/>
      <c r="K13" s="34"/>
      <c r="L13" s="34"/>
      <c r="M13" s="34"/>
      <c r="N13" s="94">
        <v>32842</v>
      </c>
      <c r="O13" s="94">
        <v>44660</v>
      </c>
      <c r="P13" s="94">
        <v>19224</v>
      </c>
      <c r="Q13" s="95">
        <v>4600</v>
      </c>
      <c r="R13" s="95">
        <v>4720</v>
      </c>
      <c r="S13" s="95">
        <v>10381</v>
      </c>
      <c r="T13" s="95">
        <v>40887</v>
      </c>
      <c r="U13" s="95">
        <v>2562.1999999999998</v>
      </c>
      <c r="V13" s="95">
        <v>43678.759999999995</v>
      </c>
      <c r="W13" s="95">
        <v>66479.95</v>
      </c>
      <c r="X13" s="96">
        <v>36091.770000000004</v>
      </c>
    </row>
    <row r="14" spans="2:24" ht="15.75" thickTop="1" x14ac:dyDescent="0.2">
      <c r="B14" s="23" t="s">
        <v>76</v>
      </c>
      <c r="C14" s="35">
        <v>36958</v>
      </c>
      <c r="D14" s="36">
        <v>35201</v>
      </c>
      <c r="E14" s="36">
        <v>78237</v>
      </c>
      <c r="F14" s="36">
        <v>87533</v>
      </c>
      <c r="G14" s="36">
        <v>112369</v>
      </c>
      <c r="H14" s="36">
        <v>99854</v>
      </c>
      <c r="I14" s="36">
        <v>51037</v>
      </c>
      <c r="J14" s="36">
        <v>64596</v>
      </c>
      <c r="K14" s="36">
        <v>76026</v>
      </c>
      <c r="L14" s="36">
        <v>63669</v>
      </c>
      <c r="M14" s="36">
        <v>72177.2</v>
      </c>
      <c r="N14" s="97">
        <f t="shared" ref="N14:W14" si="1">SUM(N11:N13)</f>
        <v>93428</v>
      </c>
      <c r="O14" s="97">
        <f t="shared" si="1"/>
        <v>99175</v>
      </c>
      <c r="P14" s="97">
        <f t="shared" si="1"/>
        <v>23367.599999999999</v>
      </c>
      <c r="Q14" s="97">
        <f t="shared" si="1"/>
        <v>8714</v>
      </c>
      <c r="R14" s="97">
        <f t="shared" si="1"/>
        <v>12633.35</v>
      </c>
      <c r="S14" s="97">
        <f t="shared" si="1"/>
        <v>24798</v>
      </c>
      <c r="T14" s="97">
        <f t="shared" si="1"/>
        <v>47756.800000000003</v>
      </c>
      <c r="U14" s="97">
        <f t="shared" si="1"/>
        <v>17614</v>
      </c>
      <c r="V14" s="97">
        <f t="shared" si="1"/>
        <v>58738.759999999995</v>
      </c>
      <c r="W14" s="97">
        <f t="shared" si="1"/>
        <v>66479.95</v>
      </c>
      <c r="X14" s="98">
        <f>SUM(X11:X13)</f>
        <v>36091.770000000004</v>
      </c>
    </row>
    <row r="15" spans="2:24" ht="15" x14ac:dyDescent="0.25">
      <c r="B15" s="22"/>
      <c r="C15" s="35"/>
      <c r="D15" s="36"/>
      <c r="E15" s="36"/>
      <c r="F15" s="36"/>
      <c r="G15" s="36"/>
      <c r="H15" s="36"/>
      <c r="I15" s="36"/>
      <c r="J15" s="36"/>
      <c r="K15" s="36"/>
      <c r="L15" s="36"/>
      <c r="M15" s="36"/>
      <c r="N15" s="32"/>
      <c r="O15" s="34"/>
      <c r="P15" s="34"/>
      <c r="Q15" s="34"/>
      <c r="R15" s="90"/>
      <c r="S15" s="91"/>
      <c r="T15" s="44"/>
      <c r="U15" s="44"/>
      <c r="V15" s="44"/>
      <c r="W15" s="44"/>
      <c r="X15" s="92"/>
    </row>
    <row r="16" spans="2:24" ht="15" x14ac:dyDescent="0.2">
      <c r="B16" s="22" t="s">
        <v>77</v>
      </c>
      <c r="C16" s="37"/>
      <c r="D16" s="38"/>
      <c r="E16" s="38"/>
      <c r="F16" s="38"/>
      <c r="G16" s="38"/>
      <c r="H16" s="38"/>
      <c r="I16" s="38"/>
      <c r="J16" s="38"/>
      <c r="K16" s="38"/>
      <c r="L16" s="38"/>
      <c r="M16" s="38"/>
      <c r="N16" s="38">
        <v>206.78200000000001</v>
      </c>
      <c r="O16" s="38">
        <v>468.69</v>
      </c>
      <c r="P16" s="38">
        <v>19.010000000000002</v>
      </c>
      <c r="Q16" s="99">
        <f>17944197.45/1000000</f>
        <v>17.944197450000001</v>
      </c>
      <c r="R16" s="99">
        <f>25167864.02/1000000</f>
        <v>25.16786402</v>
      </c>
      <c r="S16" s="100">
        <f t="shared" ref="S16" si="2">31883866/1000000</f>
        <v>31.883866000000001</v>
      </c>
      <c r="T16" s="100">
        <f>84191580/1000000</f>
        <v>84.191580000000002</v>
      </c>
      <c r="U16" s="100">
        <f>127568192/1000000</f>
        <v>127.568192</v>
      </c>
      <c r="V16" s="100">
        <f>38616256/1000000</f>
        <v>38.616256</v>
      </c>
      <c r="W16" s="100">
        <f>36014745/1000000</f>
        <v>36.014744999999998</v>
      </c>
      <c r="X16" s="101">
        <f>41350330/1000000</f>
        <v>41.35033</v>
      </c>
    </row>
    <row r="17" spans="2:24" ht="15" x14ac:dyDescent="0.2">
      <c r="B17" s="22" t="s">
        <v>78</v>
      </c>
      <c r="C17" s="37"/>
      <c r="D17" s="38"/>
      <c r="E17" s="38"/>
      <c r="F17" s="38"/>
      <c r="G17" s="38"/>
      <c r="H17" s="38"/>
      <c r="I17" s="38"/>
      <c r="J17" s="38"/>
      <c r="K17" s="38"/>
      <c r="L17" s="38"/>
      <c r="M17" s="38"/>
      <c r="N17" s="38">
        <v>93.822999999999993</v>
      </c>
      <c r="O17" s="38">
        <v>114.28</v>
      </c>
      <c r="P17" s="38">
        <v>-0.52</v>
      </c>
      <c r="Q17" s="102">
        <f>610/1000000</f>
        <v>6.0999999999999997E-4</v>
      </c>
      <c r="R17" s="102">
        <f>1660537/1000000</f>
        <v>1.6605369999999999</v>
      </c>
      <c r="S17" s="100">
        <f>460004/1000000</f>
        <v>0.46000400000000002</v>
      </c>
      <c r="T17" s="100">
        <v>0</v>
      </c>
      <c r="U17" s="100">
        <v>0</v>
      </c>
      <c r="V17" s="100">
        <f>8582747/1000000</f>
        <v>8.5827469999999995</v>
      </c>
      <c r="W17" s="100">
        <f>2032945/1000000</f>
        <v>2.0329449999999998</v>
      </c>
      <c r="X17" s="101">
        <v>0</v>
      </c>
    </row>
    <row r="18" spans="2:24" ht="15.75" thickBot="1" x14ac:dyDescent="0.25">
      <c r="B18" s="22" t="s">
        <v>79</v>
      </c>
      <c r="C18" s="37"/>
      <c r="D18" s="38"/>
      <c r="E18" s="38"/>
      <c r="F18" s="38"/>
      <c r="G18" s="38"/>
      <c r="H18" s="38"/>
      <c r="I18" s="38"/>
      <c r="J18" s="38"/>
      <c r="K18" s="38"/>
      <c r="L18" s="38"/>
      <c r="M18" s="38"/>
      <c r="N18" s="103">
        <v>358.15100000000001</v>
      </c>
      <c r="O18" s="103">
        <v>540.92999999999995</v>
      </c>
      <c r="P18" s="103">
        <v>341.27</v>
      </c>
      <c r="Q18" s="104">
        <f>77429877/1000000</f>
        <v>77.429877000000005</v>
      </c>
      <c r="R18" s="104">
        <f>49251156.61/1000000</f>
        <v>49.251156610000002</v>
      </c>
      <c r="S18" s="105">
        <f>77711593/1000000</f>
        <v>77.711592999999993</v>
      </c>
      <c r="T18" s="105">
        <f>151187460.26/1000000</f>
        <v>151.18746025999999</v>
      </c>
      <c r="U18" s="105">
        <f>133125195/1000000</f>
        <v>133.12519499999999</v>
      </c>
      <c r="V18" s="105">
        <f>317201663/1000000</f>
        <v>317.201663</v>
      </c>
      <c r="W18" s="105">
        <f>471895757/1000000</f>
        <v>471.895757</v>
      </c>
      <c r="X18" s="106">
        <f>362111200.29/1000000</f>
        <v>362.11120029</v>
      </c>
    </row>
    <row r="19" spans="2:24" ht="15.75" thickTop="1" x14ac:dyDescent="0.2">
      <c r="B19" s="23" t="s">
        <v>80</v>
      </c>
      <c r="C19" s="39"/>
      <c r="D19" s="40"/>
      <c r="E19" s="40"/>
      <c r="F19" s="40"/>
      <c r="G19" s="40"/>
      <c r="H19" s="40"/>
      <c r="I19" s="40"/>
      <c r="J19" s="40"/>
      <c r="K19" s="40"/>
      <c r="L19" s="40"/>
      <c r="M19" s="40"/>
      <c r="N19" s="107">
        <f>SUM(N16:N18)</f>
        <v>658.75600000000009</v>
      </c>
      <c r="O19" s="107">
        <f t="shared" ref="O19:W19" si="3">SUM(O16:O18)</f>
        <v>1123.9000000000001</v>
      </c>
      <c r="P19" s="107">
        <f t="shared" si="3"/>
        <v>359.76</v>
      </c>
      <c r="Q19" s="107">
        <f t="shared" si="3"/>
        <v>95.374684450000004</v>
      </c>
      <c r="R19" s="107">
        <f t="shared" si="3"/>
        <v>76.079557630000011</v>
      </c>
      <c r="S19" s="107">
        <f t="shared" si="3"/>
        <v>110.055463</v>
      </c>
      <c r="T19" s="107">
        <f t="shared" si="3"/>
        <v>235.37904026000001</v>
      </c>
      <c r="U19" s="107">
        <f t="shared" si="3"/>
        <v>260.69338699999997</v>
      </c>
      <c r="V19" s="107">
        <f t="shared" si="3"/>
        <v>364.400666</v>
      </c>
      <c r="W19" s="107">
        <f t="shared" si="3"/>
        <v>509.94344699999999</v>
      </c>
      <c r="X19" s="108">
        <f>SUM(X16:X18)</f>
        <v>403.46153028999998</v>
      </c>
    </row>
    <row r="20" spans="2:24" ht="15" x14ac:dyDescent="0.25">
      <c r="B20" s="22"/>
      <c r="C20" s="39"/>
      <c r="D20" s="40"/>
      <c r="E20" s="40"/>
      <c r="F20" s="40"/>
      <c r="G20" s="40"/>
      <c r="H20" s="40"/>
      <c r="I20" s="40"/>
      <c r="J20" s="40"/>
      <c r="K20" s="40"/>
      <c r="L20" s="40"/>
      <c r="M20" s="40"/>
      <c r="N20" s="40"/>
      <c r="O20" s="38"/>
      <c r="P20" s="38"/>
      <c r="Q20" s="38"/>
      <c r="R20" s="109"/>
      <c r="S20" s="91"/>
      <c r="T20" s="91"/>
      <c r="U20" s="91"/>
      <c r="V20" s="91"/>
      <c r="W20" s="91"/>
      <c r="X20" s="92"/>
    </row>
    <row r="21" spans="2:24" ht="15" x14ac:dyDescent="0.2">
      <c r="B21" s="22" t="s">
        <v>81</v>
      </c>
      <c r="C21" s="41">
        <v>141</v>
      </c>
      <c r="D21" s="42">
        <v>2455</v>
      </c>
      <c r="E21" s="42">
        <v>5466</v>
      </c>
      <c r="F21" s="42">
        <v>3764</v>
      </c>
      <c r="G21" s="42">
        <v>13240</v>
      </c>
      <c r="H21" s="42">
        <v>14424</v>
      </c>
      <c r="I21" s="42">
        <v>25749</v>
      </c>
      <c r="J21" s="42">
        <v>12058</v>
      </c>
      <c r="K21" s="42">
        <v>9751.23</v>
      </c>
      <c r="L21" s="42">
        <v>8353</v>
      </c>
      <c r="M21" s="42">
        <v>219.84</v>
      </c>
      <c r="N21" s="42">
        <v>315.3</v>
      </c>
      <c r="O21" s="42">
        <v>15523.55</v>
      </c>
      <c r="P21" s="42">
        <v>22455</v>
      </c>
      <c r="Q21" s="93">
        <v>9148</v>
      </c>
      <c r="R21" s="93">
        <v>0</v>
      </c>
      <c r="S21" s="93">
        <v>20</v>
      </c>
      <c r="T21" s="93">
        <v>0</v>
      </c>
      <c r="U21" s="93">
        <v>0</v>
      </c>
      <c r="V21" s="93">
        <v>145.61000000000001</v>
      </c>
      <c r="W21" s="93">
        <v>0</v>
      </c>
      <c r="X21" s="110">
        <v>0</v>
      </c>
    </row>
    <row r="22" spans="2:24" ht="15" x14ac:dyDescent="0.25">
      <c r="B22" s="22" t="s">
        <v>82</v>
      </c>
      <c r="C22" s="41">
        <v>9927</v>
      </c>
      <c r="D22" s="42">
        <v>10829</v>
      </c>
      <c r="E22" s="42">
        <v>23808</v>
      </c>
      <c r="F22" s="42">
        <v>14707</v>
      </c>
      <c r="G22" s="42">
        <v>30627</v>
      </c>
      <c r="H22" s="42">
        <v>20019</v>
      </c>
      <c r="I22" s="42">
        <v>11411</v>
      </c>
      <c r="J22" s="42">
        <v>6989</v>
      </c>
      <c r="K22" s="42">
        <v>21511.82</v>
      </c>
      <c r="L22" s="42">
        <v>7911</v>
      </c>
      <c r="M22" s="42">
        <v>6387</v>
      </c>
      <c r="N22" s="42">
        <v>5917</v>
      </c>
      <c r="O22" s="42">
        <v>11299.373</v>
      </c>
      <c r="P22" s="42">
        <v>14805.6</v>
      </c>
      <c r="Q22" s="93">
        <v>10228.92</v>
      </c>
      <c r="R22" s="111">
        <v>1381.9</v>
      </c>
      <c r="S22" s="93">
        <v>1751.2331999999999</v>
      </c>
      <c r="T22" s="93">
        <v>489.58509999999774</v>
      </c>
      <c r="U22" s="93">
        <v>250.26699999999849</v>
      </c>
      <c r="V22" s="93">
        <v>167.5</v>
      </c>
      <c r="W22" s="93">
        <v>0</v>
      </c>
      <c r="X22" s="110">
        <v>0</v>
      </c>
    </row>
    <row r="23" spans="2:24" ht="17.25" x14ac:dyDescent="0.2">
      <c r="B23" s="22" t="s">
        <v>158</v>
      </c>
      <c r="C23" s="41">
        <v>483</v>
      </c>
      <c r="D23" s="42">
        <v>444</v>
      </c>
      <c r="E23" s="42">
        <v>39</v>
      </c>
      <c r="F23" s="42">
        <v>3120</v>
      </c>
      <c r="G23" s="42">
        <v>2360</v>
      </c>
      <c r="H23" s="42">
        <v>935</v>
      </c>
      <c r="I23" s="42">
        <v>991</v>
      </c>
      <c r="J23" s="42">
        <v>1151</v>
      </c>
      <c r="K23" s="42">
        <v>204</v>
      </c>
      <c r="L23" s="42">
        <v>6864</v>
      </c>
      <c r="M23" s="42">
        <v>164.3</v>
      </c>
      <c r="N23" s="42">
        <v>6825</v>
      </c>
      <c r="O23" s="42">
        <v>5743</v>
      </c>
      <c r="P23" s="42">
        <v>6007</v>
      </c>
      <c r="Q23" s="112">
        <v>7638.4</v>
      </c>
      <c r="R23" s="112">
        <v>17477</v>
      </c>
      <c r="S23" s="112">
        <v>3653.6</v>
      </c>
      <c r="T23" s="112">
        <v>0</v>
      </c>
      <c r="U23" s="112">
        <v>0</v>
      </c>
      <c r="V23" s="112">
        <v>147.80000000000001</v>
      </c>
      <c r="W23" s="112">
        <v>244.7</v>
      </c>
      <c r="X23" s="113">
        <v>0</v>
      </c>
    </row>
    <row r="24" spans="2:24" ht="17.25" x14ac:dyDescent="0.25">
      <c r="B24" s="22" t="s">
        <v>159</v>
      </c>
      <c r="C24" s="41">
        <v>566</v>
      </c>
      <c r="D24" s="42">
        <v>961</v>
      </c>
      <c r="E24" s="42">
        <v>410</v>
      </c>
      <c r="F24" s="42">
        <v>247</v>
      </c>
      <c r="G24" s="42">
        <v>2147</v>
      </c>
      <c r="H24" s="42">
        <v>407</v>
      </c>
      <c r="I24" s="42">
        <v>432</v>
      </c>
      <c r="J24" s="42">
        <v>457</v>
      </c>
      <c r="K24" s="42">
        <v>1244</v>
      </c>
      <c r="L24" s="42">
        <v>1214</v>
      </c>
      <c r="M24" s="42">
        <v>9484.0229999999992</v>
      </c>
      <c r="N24" s="42">
        <v>1113</v>
      </c>
      <c r="O24" s="42">
        <v>212.4</v>
      </c>
      <c r="P24" s="42">
        <v>4406.1000000000004</v>
      </c>
      <c r="Q24" s="93">
        <v>21299</v>
      </c>
      <c r="R24" s="93">
        <v>8242</v>
      </c>
      <c r="S24" s="93">
        <v>7374.9</v>
      </c>
      <c r="T24" s="93">
        <v>4299</v>
      </c>
      <c r="U24" s="111">
        <v>695.298</v>
      </c>
      <c r="V24" s="111">
        <v>677.08899999999903</v>
      </c>
      <c r="W24" s="111">
        <v>0</v>
      </c>
      <c r="X24" s="92">
        <v>217</v>
      </c>
    </row>
    <row r="25" spans="2:24" ht="15" x14ac:dyDescent="0.25">
      <c r="B25" s="24"/>
      <c r="C25" s="43"/>
      <c r="D25" s="44"/>
      <c r="E25" s="44"/>
      <c r="F25" s="44"/>
      <c r="G25" s="44"/>
      <c r="H25" s="44"/>
      <c r="I25" s="44"/>
      <c r="J25" s="44"/>
      <c r="K25" s="44"/>
      <c r="L25" s="44"/>
      <c r="M25" s="44"/>
      <c r="N25" s="44"/>
      <c r="O25" s="44"/>
      <c r="P25" s="44"/>
      <c r="Q25" s="44"/>
      <c r="R25" s="44"/>
      <c r="S25" s="44"/>
      <c r="T25" s="44"/>
      <c r="U25" s="44"/>
      <c r="V25" s="44"/>
      <c r="W25" s="44"/>
      <c r="X25" s="92"/>
    </row>
    <row r="26" spans="2:24" ht="15" x14ac:dyDescent="0.2">
      <c r="B26" s="22" t="s">
        <v>83</v>
      </c>
      <c r="C26" s="37"/>
      <c r="D26" s="38"/>
      <c r="E26" s="38"/>
      <c r="F26" s="38"/>
      <c r="G26" s="38"/>
      <c r="H26" s="38"/>
      <c r="I26" s="38"/>
      <c r="J26" s="38"/>
      <c r="K26" s="38"/>
      <c r="L26" s="38"/>
      <c r="M26" s="38"/>
      <c r="N26" s="38">
        <v>66.119</v>
      </c>
      <c r="O26" s="38">
        <v>95.52</v>
      </c>
      <c r="P26" s="38">
        <v>119.42</v>
      </c>
      <c r="Q26" s="109">
        <f>122557837/1000000</f>
        <v>122.55783700000001</v>
      </c>
      <c r="R26" s="109">
        <f>139294314.66/1000000</f>
        <v>139.29431466</v>
      </c>
      <c r="S26" s="109">
        <f>24016475/1000000</f>
        <v>24.016475</v>
      </c>
      <c r="T26" s="109">
        <f>811775.11/1000000</f>
        <v>0.81177511000000002</v>
      </c>
      <c r="U26" s="109">
        <f>5848948.1/1000000</f>
        <v>5.8489480999999994</v>
      </c>
      <c r="V26" s="109">
        <f>12701465/1000000</f>
        <v>12.701465000000001</v>
      </c>
      <c r="W26" s="109">
        <f>8415478/1000000</f>
        <v>8.4154780000000002</v>
      </c>
      <c r="X26" s="114">
        <f>5300094/1000000</f>
        <v>5.3000939999999996</v>
      </c>
    </row>
    <row r="27" spans="2:24" ht="15.75" thickBot="1" x14ac:dyDescent="0.25">
      <c r="B27" s="22" t="s">
        <v>84</v>
      </c>
      <c r="C27" s="37"/>
      <c r="D27" s="38"/>
      <c r="E27" s="38"/>
      <c r="F27" s="38"/>
      <c r="G27" s="38"/>
      <c r="H27" s="38"/>
      <c r="I27" s="38"/>
      <c r="J27" s="38"/>
      <c r="K27" s="38"/>
      <c r="L27" s="38"/>
      <c r="M27" s="38"/>
      <c r="N27" s="103">
        <v>3.948</v>
      </c>
      <c r="O27" s="103">
        <v>2.76</v>
      </c>
      <c r="P27" s="103">
        <v>3.71</v>
      </c>
      <c r="Q27" s="115">
        <f>3776690/1000000</f>
        <v>3.7766899999999999</v>
      </c>
      <c r="R27" s="115">
        <f>16745572/1000000</f>
        <v>16.745571999999999</v>
      </c>
      <c r="S27" s="115">
        <f>5743316/1000000</f>
        <v>5.7433160000000001</v>
      </c>
      <c r="T27" s="115">
        <f>2440900.22/1000000</f>
        <v>2.4409002200000001</v>
      </c>
      <c r="U27" s="115">
        <f>1815410.02/1000000</f>
        <v>1.8154100200000001</v>
      </c>
      <c r="V27" s="115">
        <f>754971.75/1000000</f>
        <v>0.75497175000000005</v>
      </c>
      <c r="W27" s="115">
        <f>751034/1000000</f>
        <v>0.75103399999999998</v>
      </c>
      <c r="X27" s="116">
        <f>1390993/1000000</f>
        <v>1.3909929999999999</v>
      </c>
    </row>
    <row r="28" spans="2:24" ht="15.75" thickTop="1" x14ac:dyDescent="0.2">
      <c r="B28" s="23" t="s">
        <v>85</v>
      </c>
      <c r="C28" s="39"/>
      <c r="D28" s="40"/>
      <c r="E28" s="40"/>
      <c r="F28" s="40"/>
      <c r="G28" s="40"/>
      <c r="H28" s="40"/>
      <c r="I28" s="40"/>
      <c r="J28" s="40"/>
      <c r="K28" s="40"/>
      <c r="L28" s="40"/>
      <c r="M28" s="40"/>
      <c r="N28" s="107">
        <f>SUM(N26:N27)</f>
        <v>70.066999999999993</v>
      </c>
      <c r="O28" s="107">
        <f t="shared" ref="O28:X28" si="4">SUM(O26:O27)</f>
        <v>98.28</v>
      </c>
      <c r="P28" s="107">
        <f>SUM(P26:P27)</f>
        <v>123.13</v>
      </c>
      <c r="Q28" s="107">
        <f t="shared" si="4"/>
        <v>126.33452700000001</v>
      </c>
      <c r="R28" s="107">
        <f t="shared" si="4"/>
        <v>156.03988666000001</v>
      </c>
      <c r="S28" s="107">
        <f t="shared" si="4"/>
        <v>29.759791</v>
      </c>
      <c r="T28" s="107">
        <f t="shared" si="4"/>
        <v>3.2526753300000002</v>
      </c>
      <c r="U28" s="107">
        <f t="shared" si="4"/>
        <v>7.6643581199999993</v>
      </c>
      <c r="V28" s="107">
        <f t="shared" si="4"/>
        <v>13.45643675</v>
      </c>
      <c r="W28" s="107">
        <f t="shared" si="4"/>
        <v>9.1665120000000009</v>
      </c>
      <c r="X28" s="108">
        <f t="shared" si="4"/>
        <v>6.6910869999999996</v>
      </c>
    </row>
    <row r="29" spans="2:24" ht="15" x14ac:dyDescent="0.25">
      <c r="B29" s="22"/>
      <c r="C29" s="39"/>
      <c r="D29" s="40"/>
      <c r="E29" s="40"/>
      <c r="F29" s="40"/>
      <c r="G29" s="40"/>
      <c r="H29" s="40"/>
      <c r="I29" s="40"/>
      <c r="J29" s="40"/>
      <c r="K29" s="40"/>
      <c r="L29" s="40"/>
      <c r="M29" s="40"/>
      <c r="N29" s="40"/>
      <c r="O29" s="38"/>
      <c r="P29" s="38"/>
      <c r="Q29" s="38"/>
      <c r="R29" s="109"/>
      <c r="S29" s="91"/>
      <c r="T29" s="91"/>
      <c r="U29" s="91"/>
      <c r="V29" s="91"/>
      <c r="W29" s="91"/>
      <c r="X29" s="92"/>
    </row>
    <row r="30" spans="2:24" ht="15" x14ac:dyDescent="0.2">
      <c r="B30" s="22" t="s">
        <v>86</v>
      </c>
      <c r="C30" s="37">
        <v>186</v>
      </c>
      <c r="D30" s="38">
        <v>159</v>
      </c>
      <c r="E30" s="38">
        <v>280</v>
      </c>
      <c r="F30" s="38">
        <v>186</v>
      </c>
      <c r="G30" s="38">
        <v>133</v>
      </c>
      <c r="H30" s="38">
        <v>200</v>
      </c>
      <c r="I30" s="38">
        <v>314</v>
      </c>
      <c r="J30" s="38">
        <v>191</v>
      </c>
      <c r="K30" s="38">
        <v>246</v>
      </c>
      <c r="L30" s="38">
        <v>159</v>
      </c>
      <c r="M30" s="38">
        <v>212</v>
      </c>
      <c r="N30" s="38">
        <v>312.7</v>
      </c>
      <c r="O30" s="38">
        <v>448.85</v>
      </c>
      <c r="P30" s="38">
        <v>186.69</v>
      </c>
      <c r="Q30" s="109">
        <f>138496104/1000000</f>
        <v>138.496104</v>
      </c>
      <c r="R30" s="109">
        <f>190202842.36/1000000</f>
        <v>190.20284236000001</v>
      </c>
      <c r="S30" s="109">
        <f>76528046.57/1000000</f>
        <v>76.528046569999987</v>
      </c>
      <c r="T30" s="109">
        <f>92200577.36/1000000</f>
        <v>92.200577359999997</v>
      </c>
      <c r="U30" s="109">
        <f>137814603.66/1000000</f>
        <v>137.81460365999999</v>
      </c>
      <c r="V30" s="109">
        <f>17498385.68/1000000</f>
        <v>17.498385679999998</v>
      </c>
      <c r="W30" s="109">
        <f>5557592.02/1000000</f>
        <v>5.5575920199999995</v>
      </c>
      <c r="X30" s="114">
        <f>8264774.43/1000000</f>
        <v>8.2647744299999992</v>
      </c>
    </row>
    <row r="31" spans="2:24" ht="15.75" thickBot="1" x14ac:dyDescent="0.25">
      <c r="B31" s="22" t="s">
        <v>87</v>
      </c>
      <c r="C31" s="46">
        <v>218</v>
      </c>
      <c r="D31" s="45">
        <v>195</v>
      </c>
      <c r="E31" s="45">
        <v>182</v>
      </c>
      <c r="F31" s="45">
        <v>553</v>
      </c>
      <c r="G31" s="45">
        <v>574</v>
      </c>
      <c r="H31" s="45">
        <v>1359</v>
      </c>
      <c r="I31" s="45">
        <v>963</v>
      </c>
      <c r="J31" s="45">
        <v>1202</v>
      </c>
      <c r="K31" s="45">
        <v>1095</v>
      </c>
      <c r="L31" s="45">
        <v>1084</v>
      </c>
      <c r="M31" s="45">
        <v>1267</v>
      </c>
      <c r="N31" s="103">
        <v>1264.5999999999999</v>
      </c>
      <c r="O31" s="103">
        <v>1616.05</v>
      </c>
      <c r="P31" s="103">
        <v>1147.1199999999999</v>
      </c>
      <c r="Q31" s="117">
        <f>902659142/1000000</f>
        <v>902.65914199999997</v>
      </c>
      <c r="R31" s="117">
        <f>805913091.93/1000000</f>
        <v>805.91309192999995</v>
      </c>
      <c r="S31" s="117">
        <f>1038449796/1000000</f>
        <v>1038.4497960000001</v>
      </c>
      <c r="T31" s="117">
        <f>1023770121.91/1000000</f>
        <v>1023.7701219099999</v>
      </c>
      <c r="U31" s="117">
        <f>885006152.52/1000000</f>
        <v>885.00615252</v>
      </c>
      <c r="V31" s="117">
        <f>1104740418.31/1000000</f>
        <v>1104.74041831</v>
      </c>
      <c r="W31" s="117">
        <f>1354062843.37/1000000</f>
        <v>1354.0628433699999</v>
      </c>
      <c r="X31" s="118">
        <f>1274803212.8/1000000</f>
        <v>1274.8032128</v>
      </c>
    </row>
    <row r="32" spans="2:24" ht="15.75" thickTop="1" x14ac:dyDescent="0.2">
      <c r="B32" s="25" t="s">
        <v>88</v>
      </c>
      <c r="C32" s="50">
        <f t="shared" ref="C32:X32" si="5">C31+C30</f>
        <v>404</v>
      </c>
      <c r="D32" s="51">
        <f t="shared" si="5"/>
        <v>354</v>
      </c>
      <c r="E32" s="51">
        <f t="shared" si="5"/>
        <v>462</v>
      </c>
      <c r="F32" s="51">
        <f t="shared" si="5"/>
        <v>739</v>
      </c>
      <c r="G32" s="51">
        <f t="shared" si="5"/>
        <v>707</v>
      </c>
      <c r="H32" s="51">
        <f t="shared" si="5"/>
        <v>1559</v>
      </c>
      <c r="I32" s="51">
        <f t="shared" si="5"/>
        <v>1277</v>
      </c>
      <c r="J32" s="51">
        <f t="shared" si="5"/>
        <v>1393</v>
      </c>
      <c r="K32" s="51">
        <f t="shared" si="5"/>
        <v>1341</v>
      </c>
      <c r="L32" s="51">
        <f t="shared" si="5"/>
        <v>1243</v>
      </c>
      <c r="M32" s="51">
        <f t="shared" si="5"/>
        <v>1479</v>
      </c>
      <c r="N32" s="51">
        <f t="shared" si="5"/>
        <v>1577.3</v>
      </c>
      <c r="O32" s="51">
        <f t="shared" si="5"/>
        <v>2064.9</v>
      </c>
      <c r="P32" s="51">
        <f t="shared" si="5"/>
        <v>1333.81</v>
      </c>
      <c r="Q32" s="51">
        <f t="shared" si="5"/>
        <v>1041.155246</v>
      </c>
      <c r="R32" s="51">
        <f t="shared" si="5"/>
        <v>996.11593428999993</v>
      </c>
      <c r="S32" s="51">
        <f t="shared" si="5"/>
        <v>1114.9778425700001</v>
      </c>
      <c r="T32" s="51">
        <f t="shared" si="5"/>
        <v>1115.9706992699998</v>
      </c>
      <c r="U32" s="51">
        <f t="shared" si="5"/>
        <v>1022.82075618</v>
      </c>
      <c r="V32" s="51">
        <f t="shared" si="5"/>
        <v>1122.23880399</v>
      </c>
      <c r="W32" s="51">
        <f t="shared" si="5"/>
        <v>1359.6204353899998</v>
      </c>
      <c r="X32" s="52">
        <f t="shared" si="5"/>
        <v>1283.06798723</v>
      </c>
    </row>
    <row r="33" spans="2:24" ht="15" x14ac:dyDescent="0.25">
      <c r="B33" s="22"/>
      <c r="C33" s="53"/>
      <c r="D33" s="54"/>
      <c r="E33" s="54"/>
      <c r="F33" s="54"/>
      <c r="G33" s="54"/>
      <c r="H33" s="54"/>
      <c r="I33" s="54"/>
      <c r="J33" s="54"/>
      <c r="K33" s="54"/>
      <c r="L33" s="54"/>
      <c r="M33" s="54"/>
      <c r="N33" s="54"/>
      <c r="O33" s="55"/>
      <c r="P33" s="55"/>
      <c r="Q33" s="55"/>
      <c r="R33" s="56"/>
      <c r="S33" s="57"/>
      <c r="T33" s="57"/>
      <c r="U33" s="57"/>
      <c r="V33" s="57"/>
      <c r="W33" s="57"/>
      <c r="X33" s="58"/>
    </row>
    <row r="34" spans="2:24" ht="15" x14ac:dyDescent="0.2">
      <c r="B34" s="22" t="s">
        <v>89</v>
      </c>
      <c r="C34" s="59">
        <v>0</v>
      </c>
      <c r="D34" s="60">
        <v>2</v>
      </c>
      <c r="E34" s="60">
        <v>0</v>
      </c>
      <c r="F34" s="61">
        <v>0</v>
      </c>
      <c r="G34" s="61">
        <v>0</v>
      </c>
      <c r="H34" s="61">
        <v>0</v>
      </c>
      <c r="I34" s="61">
        <v>1</v>
      </c>
      <c r="J34" s="61">
        <v>1</v>
      </c>
      <c r="K34" s="61">
        <v>0</v>
      </c>
      <c r="L34" s="61">
        <v>0</v>
      </c>
      <c r="M34" s="61">
        <v>1</v>
      </c>
      <c r="N34" s="61">
        <v>0</v>
      </c>
      <c r="O34" s="61">
        <v>3</v>
      </c>
      <c r="P34" s="61">
        <v>2</v>
      </c>
      <c r="Q34" s="60">
        <v>2</v>
      </c>
      <c r="R34" s="60">
        <v>1</v>
      </c>
      <c r="S34" s="60">
        <v>0</v>
      </c>
      <c r="T34" s="60">
        <v>0</v>
      </c>
      <c r="U34" s="60">
        <v>0</v>
      </c>
      <c r="V34" s="60">
        <v>0</v>
      </c>
      <c r="W34" s="60">
        <v>0</v>
      </c>
      <c r="X34" s="62">
        <v>0</v>
      </c>
    </row>
    <row r="35" spans="2:24" ht="15" x14ac:dyDescent="0.2">
      <c r="B35" s="22" t="s">
        <v>90</v>
      </c>
      <c r="C35" s="59">
        <v>29</v>
      </c>
      <c r="D35" s="60">
        <v>16</v>
      </c>
      <c r="E35" s="60">
        <v>29</v>
      </c>
      <c r="F35" s="60">
        <v>5</v>
      </c>
      <c r="G35" s="60">
        <v>16</v>
      </c>
      <c r="H35" s="60">
        <v>19</v>
      </c>
      <c r="I35" s="60">
        <v>14</v>
      </c>
      <c r="J35" s="60">
        <v>8</v>
      </c>
      <c r="K35" s="60">
        <v>10</v>
      </c>
      <c r="L35" s="60">
        <v>3</v>
      </c>
      <c r="M35" s="60">
        <v>16</v>
      </c>
      <c r="N35" s="60">
        <v>11</v>
      </c>
      <c r="O35" s="60">
        <v>15</v>
      </c>
      <c r="P35" s="60">
        <v>9</v>
      </c>
      <c r="Q35" s="63">
        <v>1</v>
      </c>
      <c r="R35" s="63">
        <v>1</v>
      </c>
      <c r="S35" s="63">
        <v>0</v>
      </c>
      <c r="T35" s="63">
        <v>0</v>
      </c>
      <c r="U35" s="63">
        <v>1</v>
      </c>
      <c r="V35" s="63">
        <v>2</v>
      </c>
      <c r="W35" s="63">
        <v>0</v>
      </c>
      <c r="X35" s="64">
        <v>1</v>
      </c>
    </row>
    <row r="36" spans="2:24" ht="15.75" thickBot="1" x14ac:dyDescent="0.25">
      <c r="B36" s="22" t="s">
        <v>91</v>
      </c>
      <c r="C36" s="65">
        <v>1</v>
      </c>
      <c r="D36" s="66">
        <v>0</v>
      </c>
      <c r="E36" s="66">
        <v>2</v>
      </c>
      <c r="F36" s="66">
        <v>5</v>
      </c>
      <c r="G36" s="66">
        <v>2</v>
      </c>
      <c r="H36" s="66">
        <v>2</v>
      </c>
      <c r="I36" s="66">
        <v>0</v>
      </c>
      <c r="J36" s="66">
        <v>2</v>
      </c>
      <c r="K36" s="66">
        <v>1</v>
      </c>
      <c r="L36" s="66">
        <v>0</v>
      </c>
      <c r="M36" s="66">
        <v>1</v>
      </c>
      <c r="N36" s="66">
        <v>0</v>
      </c>
      <c r="O36" s="66">
        <v>1</v>
      </c>
      <c r="P36" s="66">
        <v>0</v>
      </c>
      <c r="Q36" s="67">
        <v>1</v>
      </c>
      <c r="R36" s="67">
        <v>1</v>
      </c>
      <c r="S36" s="67">
        <v>1</v>
      </c>
      <c r="T36" s="67">
        <v>0</v>
      </c>
      <c r="U36" s="67">
        <v>0</v>
      </c>
      <c r="V36" s="67">
        <v>0</v>
      </c>
      <c r="W36" s="67">
        <v>1</v>
      </c>
      <c r="X36" s="68">
        <v>0</v>
      </c>
    </row>
    <row r="37" spans="2:24" ht="15.75" thickTop="1" x14ac:dyDescent="0.2">
      <c r="B37" s="23" t="s">
        <v>92</v>
      </c>
      <c r="C37" s="69">
        <v>30</v>
      </c>
      <c r="D37" s="70">
        <v>18</v>
      </c>
      <c r="E37" s="70">
        <v>31</v>
      </c>
      <c r="F37" s="70">
        <v>10</v>
      </c>
      <c r="G37" s="70">
        <v>18</v>
      </c>
      <c r="H37" s="70">
        <v>21</v>
      </c>
      <c r="I37" s="70">
        <v>15</v>
      </c>
      <c r="J37" s="70">
        <v>11</v>
      </c>
      <c r="K37" s="70">
        <v>11</v>
      </c>
      <c r="L37" s="70">
        <v>3</v>
      </c>
      <c r="M37" s="70">
        <v>18</v>
      </c>
      <c r="N37" s="70">
        <v>11</v>
      </c>
      <c r="O37" s="70">
        <v>19</v>
      </c>
      <c r="P37" s="70">
        <v>11</v>
      </c>
      <c r="Q37" s="71">
        <f>Q34+Q35+Q36</f>
        <v>4</v>
      </c>
      <c r="R37" s="71">
        <f t="shared" ref="R37:W37" si="6">SUM(R34:R36)</f>
        <v>3</v>
      </c>
      <c r="S37" s="71">
        <f t="shared" si="6"/>
        <v>1</v>
      </c>
      <c r="T37" s="71">
        <f t="shared" si="6"/>
        <v>0</v>
      </c>
      <c r="U37" s="71">
        <f t="shared" si="6"/>
        <v>1</v>
      </c>
      <c r="V37" s="71">
        <f t="shared" si="6"/>
        <v>2</v>
      </c>
      <c r="W37" s="71">
        <f t="shared" si="6"/>
        <v>1</v>
      </c>
      <c r="X37" s="72">
        <f t="shared" ref="X37" si="7">SUM(X34:X36)</f>
        <v>1</v>
      </c>
    </row>
    <row r="38" spans="2:24" ht="15" x14ac:dyDescent="0.25">
      <c r="B38" s="23"/>
      <c r="C38" s="73"/>
      <c r="D38" s="74"/>
      <c r="E38" s="74"/>
      <c r="F38" s="74"/>
      <c r="G38" s="74"/>
      <c r="H38" s="74"/>
      <c r="I38" s="74"/>
      <c r="J38" s="74"/>
      <c r="K38" s="74"/>
      <c r="L38" s="74"/>
      <c r="M38" s="74"/>
      <c r="N38" s="74"/>
      <c r="O38" s="74"/>
      <c r="P38" s="74"/>
      <c r="Q38" s="75"/>
      <c r="R38" s="75"/>
      <c r="S38" s="75"/>
      <c r="T38" s="75"/>
      <c r="U38" s="75"/>
      <c r="V38" s="75"/>
      <c r="W38" s="75"/>
      <c r="X38" s="58"/>
    </row>
    <row r="39" spans="2:24" ht="15" x14ac:dyDescent="0.2">
      <c r="B39" s="22" t="s">
        <v>93</v>
      </c>
      <c r="C39" s="76">
        <v>9</v>
      </c>
      <c r="D39" s="77">
        <v>8</v>
      </c>
      <c r="E39" s="77">
        <v>5</v>
      </c>
      <c r="F39" s="77">
        <v>12</v>
      </c>
      <c r="G39" s="77">
        <v>20</v>
      </c>
      <c r="H39" s="77">
        <v>16</v>
      </c>
      <c r="I39" s="77">
        <v>12</v>
      </c>
      <c r="J39" s="77">
        <v>14</v>
      </c>
      <c r="K39" s="77">
        <v>9</v>
      </c>
      <c r="L39" s="77">
        <v>13</v>
      </c>
      <c r="M39" s="77">
        <v>12</v>
      </c>
      <c r="N39" s="60">
        <v>12</v>
      </c>
      <c r="O39" s="60">
        <v>9</v>
      </c>
      <c r="P39" s="60">
        <v>15</v>
      </c>
      <c r="Q39" s="63">
        <v>12</v>
      </c>
      <c r="R39" s="63">
        <v>16</v>
      </c>
      <c r="S39" s="63">
        <v>4</v>
      </c>
      <c r="T39" s="63">
        <v>5</v>
      </c>
      <c r="U39" s="63">
        <v>1</v>
      </c>
      <c r="V39" s="63">
        <v>11</v>
      </c>
      <c r="W39" s="63">
        <v>4</v>
      </c>
      <c r="X39" s="64">
        <v>1</v>
      </c>
    </row>
    <row r="40" spans="2:24" ht="15" x14ac:dyDescent="0.2">
      <c r="B40" s="22" t="s">
        <v>94</v>
      </c>
      <c r="C40" s="76">
        <v>2</v>
      </c>
      <c r="D40" s="77">
        <v>2</v>
      </c>
      <c r="E40" s="77">
        <v>1</v>
      </c>
      <c r="F40" s="77">
        <v>2</v>
      </c>
      <c r="G40" s="77">
        <v>4</v>
      </c>
      <c r="H40" s="77">
        <v>4</v>
      </c>
      <c r="I40" s="77">
        <v>1</v>
      </c>
      <c r="J40" s="77">
        <v>6</v>
      </c>
      <c r="K40" s="77">
        <v>2</v>
      </c>
      <c r="L40" s="77">
        <v>1</v>
      </c>
      <c r="M40" s="77">
        <v>1</v>
      </c>
      <c r="N40" s="60">
        <v>3</v>
      </c>
      <c r="O40" s="60">
        <v>2</v>
      </c>
      <c r="P40" s="60">
        <v>2</v>
      </c>
      <c r="Q40" s="63">
        <v>3</v>
      </c>
      <c r="R40" s="63">
        <v>1</v>
      </c>
      <c r="S40" s="63">
        <v>1</v>
      </c>
      <c r="T40" s="63">
        <v>1</v>
      </c>
      <c r="U40" s="63">
        <v>0</v>
      </c>
      <c r="V40" s="63">
        <v>0</v>
      </c>
      <c r="W40" s="63">
        <v>1</v>
      </c>
      <c r="X40" s="64">
        <v>0</v>
      </c>
    </row>
    <row r="41" spans="2:24" ht="15.75" thickBot="1" x14ac:dyDescent="0.25">
      <c r="B41" s="22" t="s">
        <v>95</v>
      </c>
      <c r="C41" s="78">
        <v>3</v>
      </c>
      <c r="D41" s="79">
        <v>0</v>
      </c>
      <c r="E41" s="79">
        <v>0</v>
      </c>
      <c r="F41" s="79">
        <v>0</v>
      </c>
      <c r="G41" s="79">
        <v>1</v>
      </c>
      <c r="H41" s="79">
        <v>0</v>
      </c>
      <c r="I41" s="79">
        <v>0</v>
      </c>
      <c r="J41" s="79">
        <v>1</v>
      </c>
      <c r="K41" s="79">
        <v>0</v>
      </c>
      <c r="L41" s="79">
        <v>0</v>
      </c>
      <c r="M41" s="79">
        <v>0</v>
      </c>
      <c r="N41" s="79">
        <v>0</v>
      </c>
      <c r="O41" s="66">
        <v>0</v>
      </c>
      <c r="P41" s="66">
        <v>2</v>
      </c>
      <c r="Q41" s="67">
        <v>1</v>
      </c>
      <c r="R41" s="67">
        <v>0</v>
      </c>
      <c r="S41" s="67">
        <v>0</v>
      </c>
      <c r="T41" s="67">
        <v>0</v>
      </c>
      <c r="U41" s="67">
        <v>0</v>
      </c>
      <c r="V41" s="67">
        <v>0</v>
      </c>
      <c r="W41" s="67">
        <v>0</v>
      </c>
      <c r="X41" s="68">
        <v>0</v>
      </c>
    </row>
    <row r="42" spans="2:24" ht="15.75" thickTop="1" x14ac:dyDescent="0.2">
      <c r="B42" s="23" t="s">
        <v>96</v>
      </c>
      <c r="C42" s="80">
        <v>14</v>
      </c>
      <c r="D42" s="81">
        <v>10</v>
      </c>
      <c r="E42" s="81">
        <v>6</v>
      </c>
      <c r="F42" s="81">
        <v>14</v>
      </c>
      <c r="G42" s="81">
        <v>25</v>
      </c>
      <c r="H42" s="81">
        <v>20</v>
      </c>
      <c r="I42" s="81">
        <v>13</v>
      </c>
      <c r="J42" s="81">
        <v>21</v>
      </c>
      <c r="K42" s="81">
        <v>11</v>
      </c>
      <c r="L42" s="81">
        <v>14</v>
      </c>
      <c r="M42" s="81">
        <v>13</v>
      </c>
      <c r="N42" s="70">
        <v>15</v>
      </c>
      <c r="O42" s="70">
        <v>11</v>
      </c>
      <c r="P42" s="70">
        <v>19</v>
      </c>
      <c r="Q42" s="71">
        <f>Q41+Q40+Q39</f>
        <v>16</v>
      </c>
      <c r="R42" s="71">
        <f t="shared" ref="R42:X42" si="8">SUM(R39:R41)</f>
        <v>17</v>
      </c>
      <c r="S42" s="71">
        <f t="shared" si="8"/>
        <v>5</v>
      </c>
      <c r="T42" s="71">
        <f t="shared" si="8"/>
        <v>6</v>
      </c>
      <c r="U42" s="71">
        <f t="shared" si="8"/>
        <v>1</v>
      </c>
      <c r="V42" s="71">
        <f t="shared" si="8"/>
        <v>11</v>
      </c>
      <c r="W42" s="71">
        <f t="shared" si="8"/>
        <v>5</v>
      </c>
      <c r="X42" s="72">
        <f t="shared" si="8"/>
        <v>1</v>
      </c>
    </row>
    <row r="43" spans="2:24" ht="15" x14ac:dyDescent="0.25">
      <c r="B43" s="23"/>
      <c r="C43" s="82"/>
      <c r="D43" s="83"/>
      <c r="E43" s="83"/>
      <c r="F43" s="83"/>
      <c r="G43" s="83"/>
      <c r="H43" s="83"/>
      <c r="I43" s="83"/>
      <c r="J43" s="83"/>
      <c r="K43" s="83"/>
      <c r="L43" s="83"/>
      <c r="M43" s="83"/>
      <c r="N43" s="74"/>
      <c r="O43" s="74"/>
      <c r="P43" s="74"/>
      <c r="Q43" s="75"/>
      <c r="R43" s="75"/>
      <c r="S43" s="75"/>
      <c r="T43" s="75"/>
      <c r="U43" s="75"/>
      <c r="V43" s="75"/>
      <c r="W43" s="75"/>
      <c r="X43" s="58"/>
    </row>
    <row r="44" spans="2:24" ht="15" x14ac:dyDescent="0.2">
      <c r="B44" s="22" t="s">
        <v>97</v>
      </c>
      <c r="C44" s="59">
        <v>82</v>
      </c>
      <c r="D44" s="60">
        <v>86</v>
      </c>
      <c r="E44" s="60">
        <v>105</v>
      </c>
      <c r="F44" s="60">
        <v>104</v>
      </c>
      <c r="G44" s="60">
        <v>79</v>
      </c>
      <c r="H44" s="60">
        <v>76</v>
      </c>
      <c r="I44" s="60">
        <v>89</v>
      </c>
      <c r="J44" s="60">
        <v>71</v>
      </c>
      <c r="K44" s="60">
        <v>70</v>
      </c>
      <c r="L44" s="60">
        <v>73</v>
      </c>
      <c r="M44" s="60">
        <v>56</v>
      </c>
      <c r="N44" s="60">
        <v>52</v>
      </c>
      <c r="O44" s="60">
        <v>59</v>
      </c>
      <c r="P44" s="60">
        <v>51</v>
      </c>
      <c r="Q44" s="63">
        <v>42</v>
      </c>
      <c r="R44" s="63">
        <v>33</v>
      </c>
      <c r="S44" s="63">
        <v>29</v>
      </c>
      <c r="T44" s="63">
        <v>23</v>
      </c>
      <c r="U44" s="63">
        <v>23</v>
      </c>
      <c r="V44" s="63">
        <v>14</v>
      </c>
      <c r="W44" s="63">
        <v>10</v>
      </c>
      <c r="X44" s="64">
        <v>11</v>
      </c>
    </row>
    <row r="45" spans="2:24" ht="15.75" thickBot="1" x14ac:dyDescent="0.25">
      <c r="B45" s="22" t="s">
        <v>98</v>
      </c>
      <c r="C45" s="65">
        <v>12</v>
      </c>
      <c r="D45" s="66">
        <v>12</v>
      </c>
      <c r="E45" s="66">
        <v>14</v>
      </c>
      <c r="F45" s="66">
        <v>19</v>
      </c>
      <c r="G45" s="66">
        <v>21</v>
      </c>
      <c r="H45" s="66">
        <v>23</v>
      </c>
      <c r="I45" s="66">
        <v>23</v>
      </c>
      <c r="J45" s="66">
        <v>24</v>
      </c>
      <c r="K45" s="66">
        <v>23</v>
      </c>
      <c r="L45" s="66">
        <v>23</v>
      </c>
      <c r="M45" s="66">
        <v>24</v>
      </c>
      <c r="N45" s="66">
        <v>24</v>
      </c>
      <c r="O45" s="66">
        <v>25</v>
      </c>
      <c r="P45" s="66">
        <v>25</v>
      </c>
      <c r="Q45" s="67">
        <v>25</v>
      </c>
      <c r="R45" s="67">
        <v>26</v>
      </c>
      <c r="S45" s="67">
        <v>27</v>
      </c>
      <c r="T45" s="67">
        <v>27</v>
      </c>
      <c r="U45" s="67">
        <v>27</v>
      </c>
      <c r="V45" s="67">
        <v>27</v>
      </c>
      <c r="W45" s="67">
        <v>27</v>
      </c>
      <c r="X45" s="68">
        <v>26</v>
      </c>
    </row>
    <row r="46" spans="2:24" ht="16.5" thickTop="1" thickBot="1" x14ac:dyDescent="0.3">
      <c r="B46" s="26" t="s">
        <v>99</v>
      </c>
      <c r="C46" s="47">
        <f>SUM(C44:C45)</f>
        <v>94</v>
      </c>
      <c r="D46" s="48">
        <f t="shared" ref="D46:T46" si="9">SUM(D44:D45)</f>
        <v>98</v>
      </c>
      <c r="E46" s="48">
        <f t="shared" si="9"/>
        <v>119</v>
      </c>
      <c r="F46" s="48">
        <f t="shared" si="9"/>
        <v>123</v>
      </c>
      <c r="G46" s="48">
        <f t="shared" si="9"/>
        <v>100</v>
      </c>
      <c r="H46" s="48">
        <f t="shared" si="9"/>
        <v>99</v>
      </c>
      <c r="I46" s="48">
        <f t="shared" si="9"/>
        <v>112</v>
      </c>
      <c r="J46" s="48">
        <f t="shared" si="9"/>
        <v>95</v>
      </c>
      <c r="K46" s="48">
        <f t="shared" si="9"/>
        <v>93</v>
      </c>
      <c r="L46" s="48">
        <f t="shared" si="9"/>
        <v>96</v>
      </c>
      <c r="M46" s="48">
        <f t="shared" si="9"/>
        <v>80</v>
      </c>
      <c r="N46" s="48">
        <f t="shared" si="9"/>
        <v>76</v>
      </c>
      <c r="O46" s="48">
        <f t="shared" si="9"/>
        <v>84</v>
      </c>
      <c r="P46" s="48">
        <f t="shared" si="9"/>
        <v>76</v>
      </c>
      <c r="Q46" s="48">
        <f t="shared" si="9"/>
        <v>67</v>
      </c>
      <c r="R46" s="48">
        <f t="shared" si="9"/>
        <v>59</v>
      </c>
      <c r="S46" s="48">
        <f t="shared" si="9"/>
        <v>56</v>
      </c>
      <c r="T46" s="48">
        <f t="shared" si="9"/>
        <v>50</v>
      </c>
      <c r="U46" s="48">
        <f>SUM(U44:U45)</f>
        <v>50</v>
      </c>
      <c r="V46" s="48">
        <f>SUM(V44:V45)</f>
        <v>41</v>
      </c>
      <c r="W46" s="48">
        <f>SUM(W44:W45)</f>
        <v>37</v>
      </c>
      <c r="X46" s="49">
        <f>SUM(X44:X45)</f>
        <v>37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EADD-151E-41FA-B28C-F650D2F87887}">
  <sheetPr>
    <tabColor rgb="FF006072"/>
    <pageSetUpPr fitToPage="1"/>
  </sheetPr>
  <dimension ref="B1:U32"/>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3" width="18.375" style="1" bestFit="1" customWidth="1"/>
    <col min="4" max="5" width="11.375" style="1" bestFit="1" customWidth="1"/>
    <col min="6" max="6" width="8.75" style="1" bestFit="1" customWidth="1"/>
    <col min="7" max="8" width="11.375" style="1" bestFit="1" customWidth="1"/>
    <col min="9" max="9" width="8.75" style="1" bestFit="1" customWidth="1"/>
    <col min="10" max="11" width="11.375" style="1" bestFit="1" customWidth="1"/>
    <col min="12" max="12" width="8.75" style="1" bestFit="1" customWidth="1"/>
    <col min="13" max="14" width="11.375" style="1" bestFit="1" customWidth="1"/>
    <col min="15" max="15" width="7" style="1" bestFit="1" customWidth="1"/>
    <col min="16" max="17" width="11.375" style="1" bestFit="1" customWidth="1"/>
    <col min="18" max="18" width="7" style="1" bestFit="1" customWidth="1"/>
    <col min="19" max="20" width="11.375" style="1" bestFit="1" customWidth="1"/>
    <col min="21" max="21" width="7" style="1" bestFit="1" customWidth="1"/>
    <col min="22" max="16384" width="10" style="1"/>
  </cols>
  <sheetData>
    <row r="1" spans="2:21" ht="12.75" x14ac:dyDescent="0.2"/>
    <row r="2" spans="2:21" ht="17.100000000000001" customHeight="1" x14ac:dyDescent="0.35">
      <c r="B2" s="321" t="s">
        <v>0</v>
      </c>
      <c r="C2" s="322"/>
      <c r="D2" s="322"/>
      <c r="E2" s="322"/>
      <c r="F2" s="322"/>
      <c r="G2" s="322"/>
      <c r="H2" s="322"/>
      <c r="I2" s="322"/>
      <c r="J2" s="322"/>
      <c r="K2" s="322"/>
      <c r="L2" s="322"/>
      <c r="M2" s="322"/>
      <c r="N2" s="322"/>
      <c r="O2" s="322"/>
      <c r="P2" s="322"/>
      <c r="Q2" s="322"/>
      <c r="R2" s="322"/>
      <c r="S2" s="322"/>
      <c r="T2" s="322"/>
      <c r="U2" s="322"/>
    </row>
    <row r="3" spans="2:21" ht="12" customHeight="1" thickBot="1" x14ac:dyDescent="0.25"/>
    <row r="4" spans="2:21" ht="32.25" customHeight="1" x14ac:dyDescent="0.2">
      <c r="B4" s="323" t="s">
        <v>1</v>
      </c>
      <c r="C4" s="325" t="s">
        <v>2</v>
      </c>
      <c r="D4" s="327" t="s">
        <v>3</v>
      </c>
      <c r="E4" s="327"/>
      <c r="F4" s="327"/>
      <c r="G4" s="327" t="s">
        <v>4</v>
      </c>
      <c r="H4" s="327"/>
      <c r="I4" s="327"/>
      <c r="J4" s="327" t="s">
        <v>5</v>
      </c>
      <c r="K4" s="327"/>
      <c r="L4" s="327"/>
      <c r="M4" s="327" t="s">
        <v>6</v>
      </c>
      <c r="N4" s="327"/>
      <c r="O4" s="327"/>
      <c r="P4" s="327" t="s">
        <v>7</v>
      </c>
      <c r="Q4" s="327"/>
      <c r="R4" s="327"/>
      <c r="S4" s="327" t="s">
        <v>8</v>
      </c>
      <c r="T4" s="327"/>
      <c r="U4" s="328"/>
    </row>
    <row r="5" spans="2:21" ht="15" x14ac:dyDescent="0.25">
      <c r="B5" s="324"/>
      <c r="C5" s="326"/>
      <c r="D5" s="124" t="s">
        <v>9</v>
      </c>
      <c r="E5" s="125" t="s">
        <v>10</v>
      </c>
      <c r="F5" s="126" t="s">
        <v>11</v>
      </c>
      <c r="G5" s="124" t="s">
        <v>9</v>
      </c>
      <c r="H5" s="125" t="s">
        <v>10</v>
      </c>
      <c r="I5" s="126" t="s">
        <v>11</v>
      </c>
      <c r="J5" s="124" t="s">
        <v>9</v>
      </c>
      <c r="K5" s="125" t="s">
        <v>10</v>
      </c>
      <c r="L5" s="126" t="s">
        <v>11</v>
      </c>
      <c r="M5" s="124" t="s">
        <v>9</v>
      </c>
      <c r="N5" s="125" t="s">
        <v>10</v>
      </c>
      <c r="O5" s="126" t="s">
        <v>11</v>
      </c>
      <c r="P5" s="124" t="s">
        <v>9</v>
      </c>
      <c r="Q5" s="125" t="s">
        <v>10</v>
      </c>
      <c r="R5" s="126" t="s">
        <v>11</v>
      </c>
      <c r="S5" s="124" t="s">
        <v>9</v>
      </c>
      <c r="T5" s="125" t="s">
        <v>10</v>
      </c>
      <c r="U5" s="127" t="s">
        <v>11</v>
      </c>
    </row>
    <row r="6" spans="2:21" ht="17.100000000000001" customHeight="1" x14ac:dyDescent="0.25">
      <c r="B6" s="128" t="s">
        <v>12</v>
      </c>
      <c r="C6" s="133" t="s">
        <v>13</v>
      </c>
      <c r="D6" s="134">
        <v>3.7539999999999997E-2</v>
      </c>
      <c r="E6" s="135">
        <v>0.23611948879028999</v>
      </c>
      <c r="F6" s="136">
        <v>1.2972826387627201</v>
      </c>
      <c r="G6" s="134">
        <v>4.0640000000000003E-2</v>
      </c>
      <c r="H6" s="135">
        <v>0.25561790155667002</v>
      </c>
      <c r="I6" s="136">
        <v>1.40441040062112</v>
      </c>
      <c r="J6" s="134">
        <v>4.5940000000000002E-2</v>
      </c>
      <c r="K6" s="135">
        <v>0.28895389757661</v>
      </c>
      <c r="L6" s="136">
        <v>1.5875643160564601</v>
      </c>
      <c r="M6" s="134">
        <v>6.8999999999999999E-3</v>
      </c>
      <c r="N6" s="135">
        <v>4.339969293162E-2</v>
      </c>
      <c r="O6" s="136">
        <v>0.23844566349127999</v>
      </c>
      <c r="P6" s="134">
        <v>0.01</v>
      </c>
      <c r="Q6" s="135">
        <v>6.2898105698000001E-2</v>
      </c>
      <c r="R6" s="136">
        <v>0.34557342534968999</v>
      </c>
      <c r="S6" s="134">
        <v>1.5299999999999999E-2</v>
      </c>
      <c r="T6" s="135">
        <v>9.6234101717940002E-2</v>
      </c>
      <c r="U6" s="146">
        <v>0.52872734078502004</v>
      </c>
    </row>
    <row r="7" spans="2:21" ht="17.100000000000001" customHeight="1" x14ac:dyDescent="0.25">
      <c r="B7" s="129" t="s">
        <v>14</v>
      </c>
      <c r="C7" s="131" t="s">
        <v>15</v>
      </c>
      <c r="D7" s="137">
        <v>3.78E-2</v>
      </c>
      <c r="E7" s="138">
        <v>0.23775483953844001</v>
      </c>
      <c r="F7" s="139">
        <v>1.1652407291133</v>
      </c>
      <c r="G7" s="137">
        <v>5.3400000000000003E-2</v>
      </c>
      <c r="H7" s="138">
        <v>0.33587588442732003</v>
      </c>
      <c r="I7" s="139">
        <v>1.6461337284299</v>
      </c>
      <c r="J7" s="137">
        <v>7.3899999999999993E-2</v>
      </c>
      <c r="K7" s="138">
        <v>0.46481700110822</v>
      </c>
      <c r="L7" s="139">
        <v>2.2780764518908199</v>
      </c>
      <c r="M7" s="137">
        <v>2.1100000000000001E-2</v>
      </c>
      <c r="N7" s="138">
        <v>0.13271500302278</v>
      </c>
      <c r="O7" s="139">
        <v>0.65043860805001996</v>
      </c>
      <c r="P7" s="137">
        <v>3.6700000000000003E-2</v>
      </c>
      <c r="Q7" s="138">
        <v>0.23083604791165999</v>
      </c>
      <c r="R7" s="139">
        <v>1.13133160736662</v>
      </c>
      <c r="S7" s="137">
        <v>5.7200000000000001E-2</v>
      </c>
      <c r="T7" s="138">
        <v>0.35977716459255998</v>
      </c>
      <c r="U7" s="147">
        <v>1.76327433082754</v>
      </c>
    </row>
    <row r="8" spans="2:21" ht="17.100000000000001" customHeight="1" x14ac:dyDescent="0.25">
      <c r="B8" s="129" t="s">
        <v>16</v>
      </c>
      <c r="C8" s="131" t="s">
        <v>13</v>
      </c>
      <c r="D8" s="137">
        <v>8.9804675668500006E-2</v>
      </c>
      <c r="E8" s="138">
        <v>0.56485439823720995</v>
      </c>
      <c r="F8" s="139">
        <v>3.4262028802151798</v>
      </c>
      <c r="G8" s="137">
        <v>0.11072951346635</v>
      </c>
      <c r="H8" s="138">
        <v>0.69646766418949002</v>
      </c>
      <c r="I8" s="139">
        <v>4.2245214421091397</v>
      </c>
      <c r="J8" s="137">
        <v>0.12979552981126999</v>
      </c>
      <c r="K8" s="138">
        <v>0.81638929531973004</v>
      </c>
      <c r="L8" s="139">
        <v>4.95192276758487</v>
      </c>
      <c r="M8" s="137">
        <v>3.3447911556500003E-2</v>
      </c>
      <c r="N8" s="138">
        <v>0.21038102764583</v>
      </c>
      <c r="O8" s="139">
        <v>1.27609537097037</v>
      </c>
      <c r="P8" s="137">
        <v>5.4372749354349999E-2</v>
      </c>
      <c r="Q8" s="138">
        <v>0.34199429359810002</v>
      </c>
      <c r="R8" s="139">
        <v>2.0744139328643199</v>
      </c>
      <c r="S8" s="137">
        <v>7.3438765699270006E-2</v>
      </c>
      <c r="T8" s="138">
        <v>0.46191592472835002</v>
      </c>
      <c r="U8" s="147">
        <v>2.80181525834006</v>
      </c>
    </row>
    <row r="9" spans="2:21" ht="17.100000000000001" customHeight="1" x14ac:dyDescent="0.25">
      <c r="B9" s="129" t="s">
        <v>17</v>
      </c>
      <c r="C9" s="131" t="s">
        <v>13</v>
      </c>
      <c r="D9" s="137">
        <v>0.10671762</v>
      </c>
      <c r="E9" s="138">
        <v>0.67123361425990002</v>
      </c>
      <c r="F9" s="139">
        <v>3.9395868183720899</v>
      </c>
      <c r="G9" s="137">
        <v>0.11309669999999999</v>
      </c>
      <c r="H9" s="138">
        <v>0.71135681906949999</v>
      </c>
      <c r="I9" s="139">
        <v>4.1750768853483002</v>
      </c>
      <c r="J9" s="137">
        <v>0.1194567</v>
      </c>
      <c r="K9" s="138">
        <v>0.75136001429343002</v>
      </c>
      <c r="L9" s="139">
        <v>4.4098625951949604</v>
      </c>
      <c r="M9" s="137">
        <v>1.3957020000000001E-2</v>
      </c>
      <c r="N9" s="138">
        <v>8.7787011918910002E-2</v>
      </c>
      <c r="O9" s="139">
        <v>0.51523724025850004</v>
      </c>
      <c r="P9" s="137">
        <v>2.0336099999999999E-2</v>
      </c>
      <c r="Q9" s="138">
        <v>0.12791021672851</v>
      </c>
      <c r="R9" s="139">
        <v>0.75072730723471004</v>
      </c>
      <c r="S9" s="137">
        <v>2.66961E-2</v>
      </c>
      <c r="T9" s="138">
        <v>0.16791341195244</v>
      </c>
      <c r="U9" s="147">
        <v>0.98551301708136996</v>
      </c>
    </row>
    <row r="10" spans="2:21" ht="17.100000000000001" customHeight="1" x14ac:dyDescent="0.25">
      <c r="B10" s="129" t="s">
        <v>18</v>
      </c>
      <c r="C10" s="131" t="s">
        <v>13</v>
      </c>
      <c r="D10" s="137">
        <v>0.12935180727760001</v>
      </c>
      <c r="E10" s="138">
        <v>0.81359836463739998</v>
      </c>
      <c r="F10" s="139">
        <v>4.8070813936384402</v>
      </c>
      <c r="G10" s="137">
        <v>0.12935180727760001</v>
      </c>
      <c r="H10" s="138">
        <v>0.81359836463739998</v>
      </c>
      <c r="I10" s="139">
        <v>4.8070813936384402</v>
      </c>
      <c r="J10" s="137">
        <v>0.12935180727760001</v>
      </c>
      <c r="K10" s="138">
        <v>0.81359836463739998</v>
      </c>
      <c r="L10" s="139">
        <v>4.8070813936384402</v>
      </c>
      <c r="M10" s="137" t="s">
        <v>19</v>
      </c>
      <c r="N10" s="138" t="s">
        <v>19</v>
      </c>
      <c r="O10" s="139" t="s">
        <v>19</v>
      </c>
      <c r="P10" s="137" t="s">
        <v>19</v>
      </c>
      <c r="Q10" s="138" t="s">
        <v>19</v>
      </c>
      <c r="R10" s="139" t="s">
        <v>19</v>
      </c>
      <c r="S10" s="137" t="s">
        <v>19</v>
      </c>
      <c r="T10" s="138" t="s">
        <v>19</v>
      </c>
      <c r="U10" s="147" t="s">
        <v>19</v>
      </c>
    </row>
    <row r="11" spans="2:21" ht="17.100000000000001" customHeight="1" x14ac:dyDescent="0.25">
      <c r="B11" s="129" t="s">
        <v>20</v>
      </c>
      <c r="C11" s="131" t="s">
        <v>13</v>
      </c>
      <c r="D11" s="137">
        <v>0.21016371137362</v>
      </c>
      <c r="E11" s="138">
        <v>1.32188993318617</v>
      </c>
      <c r="F11" s="139">
        <v>7.89175412694052</v>
      </c>
      <c r="G11" s="137">
        <v>0.22699569900075001</v>
      </c>
      <c r="H11" s="138">
        <v>1.4277599468740501</v>
      </c>
      <c r="I11" s="139">
        <v>8.5238038131249301</v>
      </c>
      <c r="J11" s="137">
        <v>0.26025351980952</v>
      </c>
      <c r="K11" s="138">
        <v>1.63694533972558</v>
      </c>
      <c r="L11" s="139">
        <v>9.7726518797356601</v>
      </c>
      <c r="M11" s="137">
        <v>2.143685636473E-2</v>
      </c>
      <c r="N11" s="138">
        <v>0.13483376574618999</v>
      </c>
      <c r="O11" s="139">
        <v>0.80496484659181</v>
      </c>
      <c r="P11" s="137">
        <v>3.826884399187E-2</v>
      </c>
      <c r="Q11" s="138">
        <v>0.24070377943408</v>
      </c>
      <c r="R11" s="139">
        <v>1.4370145327762101</v>
      </c>
      <c r="S11" s="137">
        <v>7.1526664800640002E-2</v>
      </c>
      <c r="T11" s="138">
        <v>0.44988917228560998</v>
      </c>
      <c r="U11" s="147">
        <v>2.6858625993869398</v>
      </c>
    </row>
    <row r="12" spans="2:21" ht="17.100000000000001" customHeight="1" x14ac:dyDescent="0.25">
      <c r="B12" s="129" t="s">
        <v>21</v>
      </c>
      <c r="C12" s="131" t="s">
        <v>22</v>
      </c>
      <c r="D12" s="137">
        <v>0.28631762433933</v>
      </c>
      <c r="E12" s="138">
        <v>1.8008836198895599</v>
      </c>
      <c r="F12" s="139">
        <v>10.5431197821552</v>
      </c>
      <c r="G12" s="137">
        <v>0.28631762433933</v>
      </c>
      <c r="H12" s="138">
        <v>1.8008836198895599</v>
      </c>
      <c r="I12" s="139">
        <v>10.5431197821552</v>
      </c>
      <c r="J12" s="137">
        <v>0.28631762433933</v>
      </c>
      <c r="K12" s="138">
        <v>1.8008836198895599</v>
      </c>
      <c r="L12" s="139">
        <v>10.5431197821552</v>
      </c>
      <c r="M12" s="137" t="s">
        <v>19</v>
      </c>
      <c r="N12" s="138" t="s">
        <v>19</v>
      </c>
      <c r="O12" s="139" t="s">
        <v>19</v>
      </c>
      <c r="P12" s="137" t="s">
        <v>19</v>
      </c>
      <c r="Q12" s="138" t="s">
        <v>19</v>
      </c>
      <c r="R12" s="139" t="s">
        <v>19</v>
      </c>
      <c r="S12" s="137" t="s">
        <v>19</v>
      </c>
      <c r="T12" s="138" t="s">
        <v>19</v>
      </c>
      <c r="U12" s="147" t="s">
        <v>19</v>
      </c>
    </row>
    <row r="13" spans="2:21" ht="17.100000000000001" customHeight="1" x14ac:dyDescent="0.25">
      <c r="B13" s="129" t="s">
        <v>23</v>
      </c>
      <c r="C13" s="131" t="s">
        <v>15</v>
      </c>
      <c r="D13" s="137">
        <v>0.30869999999999997</v>
      </c>
      <c r="E13" s="138">
        <v>1.94166452289726</v>
      </c>
      <c r="F13" s="139">
        <v>11.653108092850999</v>
      </c>
      <c r="G13" s="137">
        <v>0.32779999999999998</v>
      </c>
      <c r="H13" s="138">
        <v>2.0617999047804401</v>
      </c>
      <c r="I13" s="139">
        <v>12.3741134850553</v>
      </c>
      <c r="J13" s="137">
        <v>0.34920000000000001</v>
      </c>
      <c r="K13" s="138">
        <v>2.1964018509741599</v>
      </c>
      <c r="L13" s="139">
        <v>13.181941516111401</v>
      </c>
      <c r="M13" s="137">
        <v>2.2499999999999999E-2</v>
      </c>
      <c r="N13" s="138">
        <v>0.14152073782050001</v>
      </c>
      <c r="O13" s="139">
        <v>0.84935190181130005</v>
      </c>
      <c r="P13" s="137">
        <v>4.1599999999999998E-2</v>
      </c>
      <c r="Q13" s="138">
        <v>0.26165611970368002</v>
      </c>
      <c r="R13" s="139">
        <v>1.5703572940155599</v>
      </c>
      <c r="S13" s="137">
        <v>6.3E-2</v>
      </c>
      <c r="T13" s="138">
        <v>0.39625806589739998</v>
      </c>
      <c r="U13" s="147">
        <v>2.37818532507164</v>
      </c>
    </row>
    <row r="14" spans="2:21" ht="17.100000000000001" customHeight="1" x14ac:dyDescent="0.25">
      <c r="B14" s="129" t="s">
        <v>24</v>
      </c>
      <c r="C14" s="131" t="s">
        <v>15</v>
      </c>
      <c r="D14" s="137">
        <v>0.31828934817170002</v>
      </c>
      <c r="E14" s="138">
        <v>2.0019797063851201</v>
      </c>
      <c r="F14" s="139">
        <v>11.4306285093572</v>
      </c>
      <c r="G14" s="137">
        <v>0.34531637519872999</v>
      </c>
      <c r="H14" s="138">
        <v>2.1719745866499802</v>
      </c>
      <c r="I14" s="139">
        <v>12.401241906987</v>
      </c>
      <c r="J14" s="137">
        <v>0.36725596184420001</v>
      </c>
      <c r="K14" s="138">
        <v>2.3099704306297002</v>
      </c>
      <c r="L14" s="139">
        <v>13.1891516062395</v>
      </c>
      <c r="M14" s="137">
        <v>1.6502384737679999E-2</v>
      </c>
      <c r="N14" s="138">
        <v>0.10379687394996</v>
      </c>
      <c r="O14" s="139">
        <v>0.59264512161159999</v>
      </c>
      <c r="P14" s="137">
        <v>4.3529411764710001E-2</v>
      </c>
      <c r="Q14" s="138">
        <v>0.27379175421481999</v>
      </c>
      <c r="R14" s="139">
        <v>1.5632585192413799</v>
      </c>
      <c r="S14" s="137">
        <v>6.5468998410169996E-2</v>
      </c>
      <c r="T14" s="138">
        <v>0.41178759819454003</v>
      </c>
      <c r="U14" s="147">
        <v>2.3511682184937901</v>
      </c>
    </row>
    <row r="15" spans="2:21" ht="17.100000000000001" customHeight="1" x14ac:dyDescent="0.25">
      <c r="B15" s="129" t="s">
        <v>25</v>
      </c>
      <c r="C15" s="131" t="s">
        <v>13</v>
      </c>
      <c r="D15" s="137">
        <v>0.86800476397062998</v>
      </c>
      <c r="E15" s="138">
        <v>5.4595855390592396</v>
      </c>
      <c r="F15" s="139">
        <v>31.8111940364915</v>
      </c>
      <c r="G15" s="137">
        <v>0.99822992935947996</v>
      </c>
      <c r="H15" s="138">
        <v>6.2786771607759801</v>
      </c>
      <c r="I15" s="139">
        <v>36.583769230282797</v>
      </c>
      <c r="J15" s="137">
        <v>1.2397360787135701</v>
      </c>
      <c r="K15" s="138">
        <v>7.7977050916550397</v>
      </c>
      <c r="L15" s="139">
        <v>45.434641134447702</v>
      </c>
      <c r="M15" s="137">
        <v>0.15646736583463</v>
      </c>
      <c r="N15" s="138">
        <v>0.98415009145542998</v>
      </c>
      <c r="O15" s="139">
        <v>5.7343161484221801</v>
      </c>
      <c r="P15" s="137">
        <v>0.28669253122347998</v>
      </c>
      <c r="Q15" s="138">
        <v>1.8032417131721701</v>
      </c>
      <c r="R15" s="139">
        <v>10.5068913422135</v>
      </c>
      <c r="S15" s="137">
        <v>0.52819868057757002</v>
      </c>
      <c r="T15" s="138">
        <v>3.32226964405123</v>
      </c>
      <c r="U15" s="147">
        <v>19.357763246378301</v>
      </c>
    </row>
    <row r="16" spans="2:21" ht="17.100000000000001" customHeight="1" x14ac:dyDescent="0.25">
      <c r="B16" s="129" t="s">
        <v>26</v>
      </c>
      <c r="C16" s="131" t="s">
        <v>22</v>
      </c>
      <c r="D16" s="137">
        <v>1.8389420000000001</v>
      </c>
      <c r="E16" s="138">
        <v>11.5665968288492</v>
      </c>
      <c r="F16" s="139">
        <v>56.237486639704201</v>
      </c>
      <c r="G16" s="137">
        <v>1.902542</v>
      </c>
      <c r="H16" s="138">
        <v>11.966628781088399</v>
      </c>
      <c r="I16" s="139">
        <v>58.182436483467001</v>
      </c>
      <c r="J16" s="137">
        <v>1.966542</v>
      </c>
      <c r="K16" s="138">
        <v>12.369176657555601</v>
      </c>
      <c r="L16" s="139">
        <v>60.139618716184302</v>
      </c>
      <c r="M16" s="137">
        <v>0.15590000000000001</v>
      </c>
      <c r="N16" s="138">
        <v>0.98058146783181999</v>
      </c>
      <c r="O16" s="139">
        <v>4.7675735950098401</v>
      </c>
      <c r="P16" s="137">
        <v>0.2195</v>
      </c>
      <c r="Q16" s="138">
        <v>1.3806134200711</v>
      </c>
      <c r="R16" s="139">
        <v>6.7125234387726698</v>
      </c>
      <c r="S16" s="137">
        <v>0.28349999999999997</v>
      </c>
      <c r="T16" s="138">
        <v>1.7831612965382999</v>
      </c>
      <c r="U16" s="147">
        <v>8.6697056714899894</v>
      </c>
    </row>
    <row r="17" spans="2:21" ht="17.100000000000001" customHeight="1" x14ac:dyDescent="0.25">
      <c r="B17" s="129" t="s">
        <v>27</v>
      </c>
      <c r="C17" s="131" t="s">
        <v>15</v>
      </c>
      <c r="D17" s="137">
        <v>1.94282145330956</v>
      </c>
      <c r="E17" s="138">
        <v>12.219978912260601</v>
      </c>
      <c r="F17" s="139">
        <v>78.144788843138997</v>
      </c>
      <c r="G17" s="137">
        <v>2.16905356777696</v>
      </c>
      <c r="H17" s="138">
        <v>13.642936057066001</v>
      </c>
      <c r="I17" s="139">
        <v>87.244369653551104</v>
      </c>
      <c r="J17" s="137">
        <v>2.4566529318469201</v>
      </c>
      <c r="K17" s="138">
        <v>15.451881577060901</v>
      </c>
      <c r="L17" s="139">
        <v>98.812283698551298</v>
      </c>
      <c r="M17" s="137">
        <v>0.32241653418124</v>
      </c>
      <c r="N17" s="138">
        <v>2.0279389245714499</v>
      </c>
      <c r="O17" s="139">
        <v>12.9683414501164</v>
      </c>
      <c r="P17" s="137">
        <v>0.54864864864865004</v>
      </c>
      <c r="Q17" s="138">
        <v>3.4508960693767601</v>
      </c>
      <c r="R17" s="139">
        <v>22.067922260528501</v>
      </c>
      <c r="S17" s="137">
        <v>0.83624801271860005</v>
      </c>
      <c r="T17" s="138">
        <v>5.2598415893716997</v>
      </c>
      <c r="U17" s="147">
        <v>33.635836305528798</v>
      </c>
    </row>
    <row r="18" spans="2:21" ht="17.100000000000001" customHeight="1" x14ac:dyDescent="0.25">
      <c r="B18" s="129" t="s">
        <v>28</v>
      </c>
      <c r="C18" s="131" t="s">
        <v>15</v>
      </c>
      <c r="D18" s="137">
        <v>2.3666999999999998</v>
      </c>
      <c r="E18" s="138">
        <v>14.886094675545699</v>
      </c>
      <c r="F18" s="139">
        <v>71.160430695838599</v>
      </c>
      <c r="G18" s="137">
        <v>3.0213999999999999</v>
      </c>
      <c r="H18" s="138">
        <v>19.004033655593702</v>
      </c>
      <c r="I18" s="139">
        <v>90.845533994340997</v>
      </c>
      <c r="J18" s="137">
        <v>3.6793999999999998</v>
      </c>
      <c r="K18" s="138">
        <v>23.1427290105221</v>
      </c>
      <c r="L18" s="139">
        <v>110.629859594485</v>
      </c>
      <c r="M18" s="137">
        <v>1.3351</v>
      </c>
      <c r="N18" s="138">
        <v>8.3975260917399801</v>
      </c>
      <c r="O18" s="139">
        <v>40.142937855247503</v>
      </c>
      <c r="P18" s="137">
        <v>1.9898</v>
      </c>
      <c r="Q18" s="138">
        <v>12.515465071788</v>
      </c>
      <c r="R18" s="139">
        <v>59.828041153749801</v>
      </c>
      <c r="S18" s="137">
        <v>2.6478000000000002</v>
      </c>
      <c r="T18" s="138">
        <v>16.654160426716398</v>
      </c>
      <c r="U18" s="147">
        <v>79.612366753894307</v>
      </c>
    </row>
    <row r="19" spans="2:21" ht="17.100000000000001" customHeight="1" x14ac:dyDescent="0.25">
      <c r="B19" s="129" t="s">
        <v>29</v>
      </c>
      <c r="C19" s="131" t="s">
        <v>15</v>
      </c>
      <c r="D19" s="137">
        <v>3.23</v>
      </c>
      <c r="E19" s="138">
        <v>20.316088140453999</v>
      </c>
      <c r="F19" s="139">
        <v>108.475733379871</v>
      </c>
      <c r="G19" s="137">
        <v>3.36</v>
      </c>
      <c r="H19" s="138">
        <v>21.133763514527999</v>
      </c>
      <c r="I19" s="139">
        <v>112.84162976977299</v>
      </c>
      <c r="J19" s="137">
        <v>3.65</v>
      </c>
      <c r="K19" s="138">
        <v>22.957808579769999</v>
      </c>
      <c r="L19" s="139">
        <v>122.580937101093</v>
      </c>
      <c r="M19" s="137">
        <v>0.49259199999999997</v>
      </c>
      <c r="N19" s="138">
        <v>3.0983103681989199</v>
      </c>
      <c r="O19" s="139">
        <v>16.5431202653429</v>
      </c>
      <c r="P19" s="137">
        <v>0.62259200000000003</v>
      </c>
      <c r="Q19" s="138">
        <v>3.9159857422729201</v>
      </c>
      <c r="R19" s="139">
        <v>20.909016655244798</v>
      </c>
      <c r="S19" s="137">
        <v>0.91259199999999996</v>
      </c>
      <c r="T19" s="138">
        <v>5.7400308075149198</v>
      </c>
      <c r="U19" s="147">
        <v>30.648323986564499</v>
      </c>
    </row>
    <row r="20" spans="2:21" ht="17.100000000000001" customHeight="1" x14ac:dyDescent="0.25">
      <c r="B20" s="129" t="s">
        <v>30</v>
      </c>
      <c r="C20" s="131" t="s">
        <v>13</v>
      </c>
      <c r="D20" s="137">
        <v>3.8863052464228902</v>
      </c>
      <c r="E20" s="138">
        <v>24.4441238164199</v>
      </c>
      <c r="F20" s="139">
        <v>145.357133698117</v>
      </c>
      <c r="G20" s="137">
        <v>3.9215993640699498</v>
      </c>
      <c r="H20" s="138">
        <v>24.6661171306481</v>
      </c>
      <c r="I20" s="139">
        <v>146.67721831635501</v>
      </c>
      <c r="J20" s="137">
        <v>3.9659236883942799</v>
      </c>
      <c r="K20" s="138">
        <v>24.9449087342825</v>
      </c>
      <c r="L20" s="139">
        <v>148.335054314394</v>
      </c>
      <c r="M20" s="137">
        <v>6.1748807631160002E-2</v>
      </c>
      <c r="N20" s="138">
        <v>0.38838830291102</v>
      </c>
      <c r="O20" s="139">
        <v>2.30955344920562</v>
      </c>
      <c r="P20" s="137">
        <v>9.7042925278220005E-2</v>
      </c>
      <c r="Q20" s="138">
        <v>0.61038161713925998</v>
      </c>
      <c r="R20" s="139">
        <v>3.6296380674436501</v>
      </c>
      <c r="S20" s="137">
        <v>0.14136724960253999</v>
      </c>
      <c r="T20" s="138">
        <v>0.88917322077363004</v>
      </c>
      <c r="U20" s="147">
        <v>5.2874740654831101</v>
      </c>
    </row>
    <row r="21" spans="2:21" ht="17.100000000000001" customHeight="1" x14ac:dyDescent="0.25">
      <c r="B21" s="129" t="s">
        <v>31</v>
      </c>
      <c r="C21" s="131" t="s">
        <v>13</v>
      </c>
      <c r="D21" s="137">
        <v>7.53094572889548</v>
      </c>
      <c r="E21" s="138">
        <v>47.368222046196998</v>
      </c>
      <c r="F21" s="139">
        <v>286.57232752150298</v>
      </c>
      <c r="G21" s="137">
        <v>7.5351010091590496</v>
      </c>
      <c r="H21" s="138">
        <v>47.394357971919199</v>
      </c>
      <c r="I21" s="139">
        <v>286.730446883865</v>
      </c>
      <c r="J21" s="137">
        <v>7.5402444989657802</v>
      </c>
      <c r="K21" s="138">
        <v>47.426709548471202</v>
      </c>
      <c r="L21" s="139">
        <v>286.92617022307797</v>
      </c>
      <c r="M21" s="137">
        <v>4.4029622022499996E-3</v>
      </c>
      <c r="N21" s="138">
        <v>2.7693798198149999E-2</v>
      </c>
      <c r="O21" s="139">
        <v>0.16754431272115999</v>
      </c>
      <c r="P21" s="137">
        <v>8.5582424658199995E-3</v>
      </c>
      <c r="Q21" s="138">
        <v>5.382972392042E-2</v>
      </c>
      <c r="R21" s="139">
        <v>0.32566367508303001</v>
      </c>
      <c r="S21" s="137">
        <v>1.370173227254E-2</v>
      </c>
      <c r="T21" s="138">
        <v>8.6181300472419994E-2</v>
      </c>
      <c r="U21" s="147">
        <v>0.52138701429670997</v>
      </c>
    </row>
    <row r="22" spans="2:21" ht="17.100000000000001" customHeight="1" x14ac:dyDescent="0.25">
      <c r="B22" s="129" t="s">
        <v>32</v>
      </c>
      <c r="C22" s="131" t="s">
        <v>13</v>
      </c>
      <c r="D22" s="137">
        <v>8.3729999999999993</v>
      </c>
      <c r="E22" s="138">
        <v>52.664583900935398</v>
      </c>
      <c r="F22" s="139">
        <v>323.79443489928798</v>
      </c>
      <c r="G22" s="137">
        <v>8.98</v>
      </c>
      <c r="H22" s="138">
        <v>56.482498916803998</v>
      </c>
      <c r="I22" s="139">
        <v>347.26788790106298</v>
      </c>
      <c r="J22" s="137">
        <v>9.7639999999999993</v>
      </c>
      <c r="K22" s="138">
        <v>61.413710403527197</v>
      </c>
      <c r="L22" s="139">
        <v>377.58615339264799</v>
      </c>
      <c r="M22" s="137">
        <v>0.878</v>
      </c>
      <c r="N22" s="138">
        <v>5.5224536802844</v>
      </c>
      <c r="O22" s="139">
        <v>33.9533636500149</v>
      </c>
      <c r="P22" s="137">
        <v>1.4850000000000001</v>
      </c>
      <c r="Q22" s="138">
        <v>9.3403686961529999</v>
      </c>
      <c r="R22" s="139">
        <v>57.426816651790503</v>
      </c>
      <c r="S22" s="137">
        <v>2.2690000000000001</v>
      </c>
      <c r="T22" s="138">
        <v>14.2715801828762</v>
      </c>
      <c r="U22" s="147">
        <v>87.745082143375598</v>
      </c>
    </row>
    <row r="23" spans="2:21" ht="17.100000000000001" customHeight="1" x14ac:dyDescent="0.25">
      <c r="B23" s="129" t="s">
        <v>33</v>
      </c>
      <c r="C23" s="131" t="s">
        <v>15</v>
      </c>
      <c r="D23" s="137">
        <v>8.83</v>
      </c>
      <c r="E23" s="138">
        <v>55.539027331333997</v>
      </c>
      <c r="F23" s="139">
        <v>309.23748126904002</v>
      </c>
      <c r="G23" s="137">
        <v>9.1300000000000008</v>
      </c>
      <c r="H23" s="138">
        <v>57.425970502273998</v>
      </c>
      <c r="I23" s="139">
        <v>319.74385096107898</v>
      </c>
      <c r="J23" s="137">
        <v>9.4600000000000009</v>
      </c>
      <c r="K23" s="138">
        <v>59.501607990308003</v>
      </c>
      <c r="L23" s="139">
        <v>331.30085762232301</v>
      </c>
      <c r="M23" s="137">
        <v>0.35</v>
      </c>
      <c r="N23" s="138">
        <v>2.2014336994299999</v>
      </c>
      <c r="O23" s="139">
        <v>12.2574313073798</v>
      </c>
      <c r="P23" s="137">
        <v>0.65</v>
      </c>
      <c r="Q23" s="138">
        <v>4.0883768703700003</v>
      </c>
      <c r="R23" s="139">
        <v>22.763800999419701</v>
      </c>
      <c r="S23" s="137">
        <v>0.98</v>
      </c>
      <c r="T23" s="138">
        <v>6.1640143584039997</v>
      </c>
      <c r="U23" s="147">
        <v>34.320807660663498</v>
      </c>
    </row>
    <row r="24" spans="2:21" ht="17.100000000000001" customHeight="1" x14ac:dyDescent="0.25">
      <c r="B24" s="129" t="s">
        <v>34</v>
      </c>
      <c r="C24" s="131" t="s">
        <v>15</v>
      </c>
      <c r="D24" s="137">
        <v>10.9917194357906</v>
      </c>
      <c r="E24" s="138">
        <v>69.1358330875116</v>
      </c>
      <c r="F24" s="139">
        <v>376.96944675288302</v>
      </c>
      <c r="G24" s="137">
        <v>11.196576500066699</v>
      </c>
      <c r="H24" s="138">
        <v>70.424345215694103</v>
      </c>
      <c r="I24" s="139">
        <v>383.99517686132702</v>
      </c>
      <c r="J24" s="137">
        <v>11.3139273335909</v>
      </c>
      <c r="K24" s="138">
        <v>71.162459728769505</v>
      </c>
      <c r="L24" s="139">
        <v>388.019813684349</v>
      </c>
      <c r="M24" s="137">
        <v>0.22548943579056999</v>
      </c>
      <c r="N24" s="138">
        <v>1.4182858366137701</v>
      </c>
      <c r="O24" s="139">
        <v>7.7333331109062797</v>
      </c>
      <c r="P24" s="137">
        <v>0.43034650006675002</v>
      </c>
      <c r="Q24" s="138">
        <v>2.7067979647962699</v>
      </c>
      <c r="R24" s="139">
        <v>14.759063219350899</v>
      </c>
      <c r="S24" s="137">
        <v>0.54769733359093997</v>
      </c>
      <c r="T24" s="138">
        <v>3.4449124778716</v>
      </c>
      <c r="U24" s="147">
        <v>18.783700042372601</v>
      </c>
    </row>
    <row r="25" spans="2:21" ht="17.100000000000001" customHeight="1" x14ac:dyDescent="0.25">
      <c r="B25" s="130" t="s">
        <v>35</v>
      </c>
      <c r="C25" s="132" t="s">
        <v>22</v>
      </c>
      <c r="D25" s="140">
        <v>36.575178806899999</v>
      </c>
      <c r="E25" s="141">
        <v>230.050946251965</v>
      </c>
      <c r="F25" s="142">
        <v>1321.4037488855299</v>
      </c>
      <c r="G25" s="140">
        <v>36.849878806900001</v>
      </c>
      <c r="H25" s="141">
        <v>231.77875721548901</v>
      </c>
      <c r="I25" s="142">
        <v>1331.2463231028901</v>
      </c>
      <c r="J25" s="140">
        <v>37.221178806899999</v>
      </c>
      <c r="K25" s="141">
        <v>234.114163880055</v>
      </c>
      <c r="L25" s="142">
        <v>1344.55010106759</v>
      </c>
      <c r="M25" s="140">
        <v>0.32969999999999999</v>
      </c>
      <c r="N25" s="141">
        <v>2.07375054486306</v>
      </c>
      <c r="O25" s="142">
        <v>11.8132388768152</v>
      </c>
      <c r="P25" s="140">
        <v>0.60440000000000005</v>
      </c>
      <c r="Q25" s="141">
        <v>3.8015615083871199</v>
      </c>
      <c r="R25" s="142">
        <v>21.655813094167701</v>
      </c>
      <c r="S25" s="140">
        <v>0.97570000000000001</v>
      </c>
      <c r="T25" s="141">
        <v>6.1369681729538597</v>
      </c>
      <c r="U25" s="148">
        <v>34.959591058867403</v>
      </c>
    </row>
    <row r="26" spans="2:21" ht="17.100000000000001" customHeight="1" x14ac:dyDescent="0.25">
      <c r="B26" s="317" t="s">
        <v>154</v>
      </c>
      <c r="C26" s="318"/>
      <c r="D26" s="134">
        <v>87.958302222119897</v>
      </c>
      <c r="E26" s="135">
        <v>553.24105901835298</v>
      </c>
      <c r="F26" s="136">
        <v>3165.3182115928098</v>
      </c>
      <c r="G26" s="134">
        <v>90.698028896615</v>
      </c>
      <c r="H26" s="135">
        <v>570.47342081395504</v>
      </c>
      <c r="I26" s="136">
        <v>3261.4581459954602</v>
      </c>
      <c r="J26" s="134">
        <v>94.0190764814934</v>
      </c>
      <c r="K26" s="135">
        <v>591.36218101613201</v>
      </c>
      <c r="L26" s="136">
        <v>3379.0368628577498</v>
      </c>
      <c r="M26" s="134">
        <v>4.4476612782987699</v>
      </c>
      <c r="N26" s="135">
        <v>27.974946919133799</v>
      </c>
      <c r="O26" s="136">
        <v>153.31793277396699</v>
      </c>
      <c r="P26" s="134">
        <v>7.1873879527938502</v>
      </c>
      <c r="Q26" s="135">
        <v>45.207308714735902</v>
      </c>
      <c r="R26" s="136">
        <v>249.45786717661301</v>
      </c>
      <c r="S26" s="134">
        <v>10.5084355376723</v>
      </c>
      <c r="T26" s="135">
        <v>66.096068916913097</v>
      </c>
      <c r="U26" s="146">
        <v>367.03658403890103</v>
      </c>
    </row>
    <row r="27" spans="2:21" ht="17.100000000000001" customHeight="1" thickBot="1" x14ac:dyDescent="0.3">
      <c r="B27" s="319" t="s">
        <v>155</v>
      </c>
      <c r="C27" s="320"/>
      <c r="D27" s="143">
        <v>89.552424619801897</v>
      </c>
      <c r="E27" s="144">
        <v>563.267786924848</v>
      </c>
      <c r="F27" s="145">
        <v>3221.2877800977399</v>
      </c>
      <c r="G27" s="143">
        <v>90.674098223764901</v>
      </c>
      <c r="H27" s="144">
        <v>570.32290141492001</v>
      </c>
      <c r="I27" s="145">
        <v>3260.7478548761701</v>
      </c>
      <c r="J27" s="143">
        <v>91.874727106071603</v>
      </c>
      <c r="K27" s="144">
        <v>577.87462964925999</v>
      </c>
      <c r="L27" s="145">
        <v>3302.49166066622</v>
      </c>
      <c r="M27" s="143">
        <v>6.0858075096602899</v>
      </c>
      <c r="N27" s="144">
        <v>38.2785764000295</v>
      </c>
      <c r="O27" s="145">
        <v>210.939591372146</v>
      </c>
      <c r="P27" s="143">
        <v>7.1121526896463498</v>
      </c>
      <c r="Q27" s="144">
        <v>44.734093161369103</v>
      </c>
      <c r="R27" s="145">
        <v>246.83190620635401</v>
      </c>
      <c r="S27" s="143">
        <v>8.3844495659772509</v>
      </c>
      <c r="T27" s="144">
        <v>52.7365995020387</v>
      </c>
      <c r="U27" s="149">
        <v>291.286196362103</v>
      </c>
    </row>
    <row r="29" spans="2:21" ht="14.1" customHeight="1" x14ac:dyDescent="0.2">
      <c r="B29" s="314"/>
      <c r="C29" s="315"/>
      <c r="D29" s="315"/>
      <c r="E29" s="315"/>
      <c r="F29" s="315"/>
      <c r="G29" s="315"/>
      <c r="H29" s="315"/>
      <c r="I29" s="315"/>
      <c r="J29" s="315"/>
      <c r="K29" s="315"/>
      <c r="L29" s="315"/>
      <c r="M29" s="315"/>
      <c r="N29" s="315"/>
      <c r="O29" s="315"/>
      <c r="P29" s="315"/>
      <c r="Q29" s="315"/>
      <c r="R29" s="315"/>
      <c r="S29" s="315"/>
      <c r="T29" s="315"/>
      <c r="U29" s="315"/>
    </row>
    <row r="30" spans="2:21" ht="17.100000000000001" customHeight="1" x14ac:dyDescent="0.25">
      <c r="B30" s="316"/>
      <c r="C30" s="315"/>
      <c r="D30" s="315"/>
      <c r="E30" s="315"/>
      <c r="F30" s="315"/>
      <c r="G30" s="315"/>
      <c r="H30" s="315"/>
      <c r="I30" s="315"/>
      <c r="J30" s="315"/>
      <c r="K30" s="315"/>
      <c r="L30" s="315"/>
      <c r="M30" s="315"/>
      <c r="N30" s="315"/>
      <c r="O30" s="315"/>
      <c r="P30" s="315"/>
      <c r="Q30" s="315"/>
      <c r="R30" s="315"/>
      <c r="S30" s="315"/>
      <c r="T30" s="315"/>
      <c r="U30" s="315"/>
    </row>
    <row r="31" spans="2:21" ht="17.100000000000001" customHeight="1" x14ac:dyDescent="0.25">
      <c r="B31" s="316"/>
      <c r="C31" s="315"/>
      <c r="D31" s="315"/>
      <c r="E31" s="315"/>
      <c r="F31" s="315"/>
      <c r="G31" s="315"/>
      <c r="H31" s="315"/>
      <c r="I31" s="315"/>
      <c r="J31" s="315"/>
      <c r="K31" s="315"/>
      <c r="L31" s="315"/>
      <c r="M31" s="315"/>
      <c r="N31" s="315"/>
      <c r="O31" s="315"/>
      <c r="P31" s="315"/>
      <c r="Q31" s="315"/>
      <c r="R31" s="315"/>
      <c r="S31" s="315"/>
      <c r="T31" s="315"/>
      <c r="U31" s="315"/>
    </row>
    <row r="32" spans="2:21" ht="17.100000000000001" customHeight="1" x14ac:dyDescent="0.25">
      <c r="B32" s="316"/>
      <c r="C32" s="315"/>
      <c r="D32" s="315"/>
      <c r="E32" s="315"/>
      <c r="F32" s="315"/>
      <c r="G32" s="315"/>
      <c r="H32" s="315"/>
      <c r="I32" s="315"/>
      <c r="J32" s="315"/>
      <c r="K32" s="315"/>
      <c r="L32" s="315"/>
      <c r="M32" s="315"/>
      <c r="N32" s="315"/>
      <c r="O32" s="315"/>
      <c r="P32" s="315"/>
      <c r="Q32" s="315"/>
      <c r="R32" s="315"/>
      <c r="S32" s="315"/>
      <c r="T32" s="315"/>
      <c r="U32" s="315"/>
    </row>
  </sheetData>
  <mergeCells count="15">
    <mergeCell ref="B2:U2"/>
    <mergeCell ref="B4:B5"/>
    <mergeCell ref="C4:C5"/>
    <mergeCell ref="D4:F4"/>
    <mergeCell ref="G4:I4"/>
    <mergeCell ref="J4:L4"/>
    <mergeCell ref="M4:O4"/>
    <mergeCell ref="P4:R4"/>
    <mergeCell ref="S4:U4"/>
    <mergeCell ref="B29:U29"/>
    <mergeCell ref="B30:U30"/>
    <mergeCell ref="B31:U31"/>
    <mergeCell ref="B32:U32"/>
    <mergeCell ref="B26:C26"/>
    <mergeCell ref="B27:C27"/>
  </mergeCells>
  <printOptions gridLines="1"/>
  <pageMargins left="0.05" right="0.05" top="0.5" bottom="0.5" header="0" footer="0"/>
  <pageSetup paperSize="8"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59F5-6E67-4570-AE8E-F5F480C584DB}">
  <sheetPr>
    <tabColor rgb="FF006072"/>
    <pageSetUpPr fitToPage="1"/>
  </sheetPr>
  <dimension ref="B2:T34"/>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4" width="11.375" style="1" bestFit="1" customWidth="1"/>
    <col min="5" max="5" width="8.75" style="1" bestFit="1" customWidth="1"/>
    <col min="6" max="7" width="11.375" style="1" bestFit="1" customWidth="1"/>
    <col min="8" max="8" width="8.75" style="1" bestFit="1" customWidth="1"/>
    <col min="9" max="10" width="11.375" style="1" bestFit="1" customWidth="1"/>
    <col min="11" max="11" width="8.75" style="1" bestFit="1" customWidth="1"/>
    <col min="12" max="13" width="11.375" style="1" bestFit="1" customWidth="1"/>
    <col min="14" max="14" width="8.75" style="1" bestFit="1" customWidth="1"/>
    <col min="15" max="16" width="11.375" style="1" bestFit="1" customWidth="1"/>
    <col min="17" max="17" width="8.75" style="1" bestFit="1" customWidth="1"/>
    <col min="18" max="19" width="11.375" style="1" bestFit="1" customWidth="1"/>
    <col min="20" max="20" width="8.75" style="1" bestFit="1" customWidth="1"/>
    <col min="21" max="16384" width="10" style="1"/>
  </cols>
  <sheetData>
    <row r="2" spans="2:20" ht="17.100000000000001" customHeight="1" x14ac:dyDescent="0.35">
      <c r="B2" s="321" t="s">
        <v>147</v>
      </c>
      <c r="C2" s="322"/>
      <c r="D2" s="322"/>
      <c r="E2" s="322"/>
      <c r="F2" s="322"/>
      <c r="G2" s="322"/>
      <c r="H2" s="322"/>
      <c r="I2" s="322"/>
      <c r="J2" s="322"/>
      <c r="K2" s="322"/>
      <c r="L2" s="322"/>
      <c r="M2" s="322"/>
      <c r="N2" s="322"/>
      <c r="O2" s="322"/>
      <c r="P2" s="322"/>
      <c r="Q2" s="322"/>
      <c r="R2" s="322"/>
      <c r="S2" s="322"/>
      <c r="T2" s="322"/>
    </row>
    <row r="3" spans="2:20" ht="12" customHeight="1" thickBot="1" x14ac:dyDescent="0.25"/>
    <row r="4" spans="2:20" ht="32.25" customHeight="1" x14ac:dyDescent="0.2">
      <c r="B4" s="323" t="s">
        <v>1</v>
      </c>
      <c r="C4" s="329" t="s">
        <v>3</v>
      </c>
      <c r="D4" s="329"/>
      <c r="E4" s="329"/>
      <c r="F4" s="330" t="s">
        <v>4</v>
      </c>
      <c r="G4" s="329"/>
      <c r="H4" s="331"/>
      <c r="I4" s="330" t="s">
        <v>5</v>
      </c>
      <c r="J4" s="329"/>
      <c r="K4" s="331"/>
      <c r="L4" s="330" t="s">
        <v>6</v>
      </c>
      <c r="M4" s="329"/>
      <c r="N4" s="331"/>
      <c r="O4" s="330" t="s">
        <v>7</v>
      </c>
      <c r="P4" s="329"/>
      <c r="Q4" s="331"/>
      <c r="R4" s="330" t="s">
        <v>8</v>
      </c>
      <c r="S4" s="329"/>
      <c r="T4" s="331"/>
    </row>
    <row r="5" spans="2:20" ht="15" x14ac:dyDescent="0.25">
      <c r="B5" s="324"/>
      <c r="C5" s="125" t="s">
        <v>9</v>
      </c>
      <c r="D5" s="125" t="s">
        <v>37</v>
      </c>
      <c r="E5" s="125" t="s">
        <v>11</v>
      </c>
      <c r="F5" s="124" t="s">
        <v>9</v>
      </c>
      <c r="G5" s="125" t="s">
        <v>37</v>
      </c>
      <c r="H5" s="127" t="s">
        <v>11</v>
      </c>
      <c r="I5" s="124" t="s">
        <v>9</v>
      </c>
      <c r="J5" s="125" t="s">
        <v>37</v>
      </c>
      <c r="K5" s="127" t="s">
        <v>11</v>
      </c>
      <c r="L5" s="124" t="s">
        <v>9</v>
      </c>
      <c r="M5" s="125" t="s">
        <v>37</v>
      </c>
      <c r="N5" s="127" t="s">
        <v>11</v>
      </c>
      <c r="O5" s="124" t="s">
        <v>9</v>
      </c>
      <c r="P5" s="125" t="s">
        <v>37</v>
      </c>
      <c r="Q5" s="127" t="s">
        <v>11</v>
      </c>
      <c r="R5" s="124" t="s">
        <v>9</v>
      </c>
      <c r="S5" s="125" t="s">
        <v>37</v>
      </c>
      <c r="T5" s="127" t="s">
        <v>11</v>
      </c>
    </row>
    <row r="6" spans="2:20" ht="17.100000000000001" customHeight="1" x14ac:dyDescent="0.25">
      <c r="B6" s="156" t="s">
        <v>38</v>
      </c>
      <c r="C6" s="153">
        <v>2.88</v>
      </c>
      <c r="D6" s="135">
        <v>0.101706240096</v>
      </c>
      <c r="E6" s="159">
        <v>0.10113696</v>
      </c>
      <c r="F6" s="153">
        <v>5.08</v>
      </c>
      <c r="G6" s="135">
        <v>0.179398506836</v>
      </c>
      <c r="H6" s="159">
        <v>0.17839436</v>
      </c>
      <c r="I6" s="153">
        <v>8.7799999999999994</v>
      </c>
      <c r="J6" s="135">
        <v>0.31006277362599999</v>
      </c>
      <c r="K6" s="159">
        <v>0.30832725999999999</v>
      </c>
      <c r="L6" s="153">
        <v>2.15</v>
      </c>
      <c r="M6" s="135">
        <v>7.5926533404999996E-2</v>
      </c>
      <c r="N6" s="159">
        <v>7.5501550000000001E-2</v>
      </c>
      <c r="O6" s="153">
        <v>4.3499999999999996</v>
      </c>
      <c r="P6" s="135">
        <v>0.15361880014500001</v>
      </c>
      <c r="Q6" s="159">
        <v>0.15275895</v>
      </c>
      <c r="R6" s="153">
        <v>8.0500000000000007</v>
      </c>
      <c r="S6" s="135">
        <v>0.284283066935</v>
      </c>
      <c r="T6" s="146">
        <v>0.28269185000000002</v>
      </c>
    </row>
    <row r="7" spans="2:20" ht="17.100000000000001" customHeight="1" x14ac:dyDescent="0.25">
      <c r="B7" s="157" t="s">
        <v>12</v>
      </c>
      <c r="C7" s="154">
        <v>8.8171018533201195</v>
      </c>
      <c r="D7" s="138">
        <v>0.31137301320994998</v>
      </c>
      <c r="E7" s="160">
        <v>0.34034013153816001</v>
      </c>
      <c r="F7" s="154">
        <v>8.9171018533201298</v>
      </c>
      <c r="G7" s="138">
        <v>0.31490447987995002</v>
      </c>
      <c r="H7" s="160">
        <v>0.34420013153815998</v>
      </c>
      <c r="I7" s="154">
        <v>9.2171018533201199</v>
      </c>
      <c r="J7" s="138">
        <v>0.32549887988995002</v>
      </c>
      <c r="K7" s="160">
        <v>0.35578013153816002</v>
      </c>
      <c r="L7" s="154">
        <v>0.4</v>
      </c>
      <c r="M7" s="138">
        <v>1.412586668E-2</v>
      </c>
      <c r="N7" s="160">
        <v>1.5440000000000001E-2</v>
      </c>
      <c r="O7" s="154">
        <v>0.5</v>
      </c>
      <c r="P7" s="138">
        <v>1.7657333349999998E-2</v>
      </c>
      <c r="Q7" s="160">
        <v>1.9300000000000001E-2</v>
      </c>
      <c r="R7" s="154">
        <v>0.8</v>
      </c>
      <c r="S7" s="138">
        <v>2.825173336E-2</v>
      </c>
      <c r="T7" s="147">
        <v>3.0880000000000001E-2</v>
      </c>
    </row>
    <row r="8" spans="2:20" ht="17.100000000000001" customHeight="1" x14ac:dyDescent="0.25">
      <c r="B8" s="157" t="s">
        <v>39</v>
      </c>
      <c r="C8" s="154">
        <v>24.81</v>
      </c>
      <c r="D8" s="138">
        <v>0.87615688082700005</v>
      </c>
      <c r="E8" s="160">
        <v>0.93186360000000001</v>
      </c>
      <c r="F8" s="154">
        <v>24.81</v>
      </c>
      <c r="G8" s="138">
        <v>0.87615688082700005</v>
      </c>
      <c r="H8" s="160">
        <v>0.93186360000000001</v>
      </c>
      <c r="I8" s="154">
        <v>24.81</v>
      </c>
      <c r="J8" s="138">
        <v>0.87615688082700005</v>
      </c>
      <c r="K8" s="160">
        <v>0.93186360000000001</v>
      </c>
      <c r="L8" s="154" t="s">
        <v>19</v>
      </c>
      <c r="M8" s="138" t="s">
        <v>19</v>
      </c>
      <c r="N8" s="160" t="s">
        <v>19</v>
      </c>
      <c r="O8" s="154" t="s">
        <v>19</v>
      </c>
      <c r="P8" s="138" t="s">
        <v>19</v>
      </c>
      <c r="Q8" s="160" t="s">
        <v>19</v>
      </c>
      <c r="R8" s="154" t="s">
        <v>19</v>
      </c>
      <c r="S8" s="138" t="s">
        <v>19</v>
      </c>
      <c r="T8" s="147" t="s">
        <v>19</v>
      </c>
    </row>
    <row r="9" spans="2:20" ht="17.100000000000001" customHeight="1" x14ac:dyDescent="0.25">
      <c r="B9" s="157" t="s">
        <v>17</v>
      </c>
      <c r="C9" s="154">
        <v>35.251246813707098</v>
      </c>
      <c r="D9" s="138">
        <v>1.2448860319855</v>
      </c>
      <c r="E9" s="160">
        <v>2.4450264789987299</v>
      </c>
      <c r="F9" s="154">
        <v>35.2763468137071</v>
      </c>
      <c r="G9" s="138">
        <v>1.24577243011967</v>
      </c>
      <c r="H9" s="160">
        <v>2.44676741499873</v>
      </c>
      <c r="I9" s="154">
        <v>35.293946813707102</v>
      </c>
      <c r="J9" s="138">
        <v>1.2463939682535901</v>
      </c>
      <c r="K9" s="160">
        <v>2.44798815099873</v>
      </c>
      <c r="L9" s="154">
        <v>3.6299999999999999E-2</v>
      </c>
      <c r="M9" s="138">
        <v>1.2819224012099999E-3</v>
      </c>
      <c r="N9" s="160">
        <v>2.5177680000000001E-3</v>
      </c>
      <c r="O9" s="154">
        <v>6.1400000000000003E-2</v>
      </c>
      <c r="P9" s="138">
        <v>2.1683205353799999E-3</v>
      </c>
      <c r="Q9" s="160">
        <v>4.2587040000000003E-3</v>
      </c>
      <c r="R9" s="154">
        <v>7.9000000000000001E-2</v>
      </c>
      <c r="S9" s="138">
        <v>2.7898586693000001E-3</v>
      </c>
      <c r="T9" s="147">
        <v>5.4794400000000004E-3</v>
      </c>
    </row>
    <row r="10" spans="2:20" ht="17.100000000000001" customHeight="1" x14ac:dyDescent="0.25">
      <c r="B10" s="157" t="s">
        <v>20</v>
      </c>
      <c r="C10" s="154">
        <v>72.753775518286304</v>
      </c>
      <c r="D10" s="138">
        <v>2.5692753335948999</v>
      </c>
      <c r="E10" s="160">
        <v>4.39360050354931</v>
      </c>
      <c r="F10" s="154">
        <v>76.236390867236196</v>
      </c>
      <c r="G10" s="138">
        <v>2.6922627338873699</v>
      </c>
      <c r="H10" s="160">
        <v>4.6039156444723996</v>
      </c>
      <c r="I10" s="154">
        <v>83.289384371683894</v>
      </c>
      <c r="J10" s="138">
        <v>2.9413368487342</v>
      </c>
      <c r="K10" s="160">
        <v>5.0298459222059897</v>
      </c>
      <c r="L10" s="154">
        <v>3.6798811257267299</v>
      </c>
      <c r="M10" s="138">
        <v>0.12995377545066</v>
      </c>
      <c r="N10" s="160">
        <v>0.22222802118264001</v>
      </c>
      <c r="O10" s="154">
        <v>7.1624964746767104</v>
      </c>
      <c r="P10" s="138">
        <v>0.25294117574313002</v>
      </c>
      <c r="Q10" s="160">
        <v>0.43254316210573002</v>
      </c>
      <c r="R10" s="154">
        <v>14.2154899791243</v>
      </c>
      <c r="S10" s="138">
        <v>0.50201529058996996</v>
      </c>
      <c r="T10" s="147">
        <v>0.85847343983932001</v>
      </c>
    </row>
    <row r="11" spans="2:20" ht="17.100000000000001" customHeight="1" x14ac:dyDescent="0.25">
      <c r="B11" s="157" t="s">
        <v>18</v>
      </c>
      <c r="C11" s="154">
        <v>82.448693726760297</v>
      </c>
      <c r="D11" s="138">
        <v>2.9116481388109201</v>
      </c>
      <c r="E11" s="160">
        <v>3.3968861815425302</v>
      </c>
      <c r="F11" s="154">
        <v>82.448693726760297</v>
      </c>
      <c r="G11" s="138">
        <v>2.9116481388109201</v>
      </c>
      <c r="H11" s="160">
        <v>3.3968861815425302</v>
      </c>
      <c r="I11" s="154">
        <v>82.448693726760297</v>
      </c>
      <c r="J11" s="138">
        <v>2.9116481388109201</v>
      </c>
      <c r="K11" s="160">
        <v>3.3968861815425302</v>
      </c>
      <c r="L11" s="154" t="s">
        <v>19</v>
      </c>
      <c r="M11" s="138" t="s">
        <v>19</v>
      </c>
      <c r="N11" s="160" t="s">
        <v>19</v>
      </c>
      <c r="O11" s="154" t="s">
        <v>19</v>
      </c>
      <c r="P11" s="138" t="s">
        <v>19</v>
      </c>
      <c r="Q11" s="160" t="s">
        <v>19</v>
      </c>
      <c r="R11" s="154" t="s">
        <v>19</v>
      </c>
      <c r="S11" s="138" t="s">
        <v>19</v>
      </c>
      <c r="T11" s="147" t="s">
        <v>19</v>
      </c>
    </row>
    <row r="12" spans="2:20" ht="17.100000000000001" customHeight="1" x14ac:dyDescent="0.25">
      <c r="B12" s="157" t="s">
        <v>16</v>
      </c>
      <c r="C12" s="154">
        <v>146.31285849230699</v>
      </c>
      <c r="D12" s="138">
        <v>5.1669898315800999</v>
      </c>
      <c r="E12" s="160">
        <v>5.6374344377086096</v>
      </c>
      <c r="F12" s="154">
        <v>154.82617580330799</v>
      </c>
      <c r="G12" s="138">
        <v>5.4676347949294204</v>
      </c>
      <c r="H12" s="160">
        <v>5.96545255370145</v>
      </c>
      <c r="I12" s="154">
        <v>163.338515991989</v>
      </c>
      <c r="J12" s="138">
        <v>5.7682452515296996</v>
      </c>
      <c r="K12" s="160">
        <v>6.2934330211713201</v>
      </c>
      <c r="L12" s="154">
        <v>12.6194332867912</v>
      </c>
      <c r="M12" s="138">
        <v>0.44565108046592</v>
      </c>
      <c r="N12" s="160">
        <v>0.48622676454007002</v>
      </c>
      <c r="O12" s="154">
        <v>21.1327505977915</v>
      </c>
      <c r="P12" s="138">
        <v>0.74629604381522996</v>
      </c>
      <c r="Q12" s="160">
        <v>0.81424488053291</v>
      </c>
      <c r="R12" s="154">
        <v>29.645090786472299</v>
      </c>
      <c r="S12" s="138">
        <v>1.04690650041551</v>
      </c>
      <c r="T12" s="147">
        <v>1.14222534800278</v>
      </c>
    </row>
    <row r="13" spans="2:20" ht="17.100000000000001" customHeight="1" x14ac:dyDescent="0.25">
      <c r="B13" s="157" t="s">
        <v>25</v>
      </c>
      <c r="C13" s="154">
        <v>156.810284225022</v>
      </c>
      <c r="D13" s="138">
        <v>5.5377029225389203</v>
      </c>
      <c r="E13" s="160">
        <v>6.5123311038651703</v>
      </c>
      <c r="F13" s="154">
        <v>184.53738686152801</v>
      </c>
      <c r="G13" s="138">
        <v>6.5168763107038101</v>
      </c>
      <c r="H13" s="160">
        <v>7.6638376763592504</v>
      </c>
      <c r="I13" s="154">
        <v>241.29216038374901</v>
      </c>
      <c r="J13" s="138">
        <v>8.5211522212750506</v>
      </c>
      <c r="K13" s="160">
        <v>10.020863420737101</v>
      </c>
      <c r="L13" s="154">
        <v>24.2520729590318</v>
      </c>
      <c r="M13" s="138">
        <v>0.85645387333228995</v>
      </c>
      <c r="N13" s="160">
        <v>1.00718858998859</v>
      </c>
      <c r="O13" s="154">
        <v>51.979175595537498</v>
      </c>
      <c r="P13" s="138">
        <v>1.83562726149718</v>
      </c>
      <c r="Q13" s="160">
        <v>2.1586951624826698</v>
      </c>
      <c r="R13" s="154">
        <v>108.733949117759</v>
      </c>
      <c r="S13" s="138">
        <v>3.83990317206842</v>
      </c>
      <c r="T13" s="147">
        <v>4.5157209068605297</v>
      </c>
    </row>
    <row r="14" spans="2:20" ht="17.100000000000001" customHeight="1" x14ac:dyDescent="0.25">
      <c r="B14" s="157" t="s">
        <v>14</v>
      </c>
      <c r="C14" s="154">
        <v>162.416</v>
      </c>
      <c r="D14" s="138">
        <v>5.7356669067472001</v>
      </c>
      <c r="E14" s="160">
        <v>5.8469759999999997</v>
      </c>
      <c r="F14" s="154">
        <v>238.11600000000001</v>
      </c>
      <c r="G14" s="138">
        <v>8.4089871759372006</v>
      </c>
      <c r="H14" s="160">
        <v>8.5721760000000007</v>
      </c>
      <c r="I14" s="154">
        <v>338.01600000000002</v>
      </c>
      <c r="J14" s="138">
        <v>11.9369223792672</v>
      </c>
      <c r="K14" s="160">
        <v>12.168576</v>
      </c>
      <c r="L14" s="154">
        <v>102.8</v>
      </c>
      <c r="M14" s="138">
        <v>3.6303477367600001</v>
      </c>
      <c r="N14" s="160">
        <v>3.7008000000000001</v>
      </c>
      <c r="O14" s="154">
        <v>178.5</v>
      </c>
      <c r="P14" s="138">
        <v>6.3036680059499997</v>
      </c>
      <c r="Q14" s="160">
        <v>6.4260000000000002</v>
      </c>
      <c r="R14" s="154">
        <v>278.39999999999998</v>
      </c>
      <c r="S14" s="138">
        <v>9.8316032092800008</v>
      </c>
      <c r="T14" s="147">
        <v>10.022399999999999</v>
      </c>
    </row>
    <row r="15" spans="2:20" ht="17.100000000000001" customHeight="1" x14ac:dyDescent="0.25">
      <c r="B15" s="157" t="s">
        <v>21</v>
      </c>
      <c r="C15" s="154">
        <v>695.12068075152001</v>
      </c>
      <c r="D15" s="138">
        <v>24.547955157017</v>
      </c>
      <c r="E15" s="160">
        <v>28.6389720469626</v>
      </c>
      <c r="F15" s="154">
        <v>695.12068075152001</v>
      </c>
      <c r="G15" s="138">
        <v>24.547955157017</v>
      </c>
      <c r="H15" s="160">
        <v>28.6389720469626</v>
      </c>
      <c r="I15" s="154">
        <v>695.12068075152001</v>
      </c>
      <c r="J15" s="138">
        <v>24.547955157017</v>
      </c>
      <c r="K15" s="160">
        <v>28.6389720469626</v>
      </c>
      <c r="L15" s="154" t="s">
        <v>19</v>
      </c>
      <c r="M15" s="138" t="s">
        <v>19</v>
      </c>
      <c r="N15" s="160" t="s">
        <v>19</v>
      </c>
      <c r="O15" s="154" t="s">
        <v>19</v>
      </c>
      <c r="P15" s="138" t="s">
        <v>19</v>
      </c>
      <c r="Q15" s="160" t="s">
        <v>19</v>
      </c>
      <c r="R15" s="154" t="s">
        <v>19</v>
      </c>
      <c r="S15" s="138" t="s">
        <v>19</v>
      </c>
      <c r="T15" s="147" t="s">
        <v>19</v>
      </c>
    </row>
    <row r="16" spans="2:20" ht="17.100000000000001" customHeight="1" x14ac:dyDescent="0.25">
      <c r="B16" s="157" t="s">
        <v>30</v>
      </c>
      <c r="C16" s="154">
        <v>862.45957808296805</v>
      </c>
      <c r="D16" s="138">
        <v>30.4574725422226</v>
      </c>
      <c r="E16" s="160">
        <v>31.7298878776724</v>
      </c>
      <c r="F16" s="154">
        <v>888.89027325499103</v>
      </c>
      <c r="G16" s="138">
        <v>31.3908637328719</v>
      </c>
      <c r="H16" s="160">
        <v>32.702273153051102</v>
      </c>
      <c r="I16" s="154">
        <v>952.43267733257903</v>
      </c>
      <c r="J16" s="138">
        <v>33.634842554188701</v>
      </c>
      <c r="K16" s="160">
        <v>35.0399981990656</v>
      </c>
      <c r="L16" s="154">
        <v>24.4372079852754</v>
      </c>
      <c r="M16" s="138">
        <v>0.86299185507858001</v>
      </c>
      <c r="N16" s="160">
        <v>0.89904488177828001</v>
      </c>
      <c r="O16" s="154">
        <v>50.867903157298599</v>
      </c>
      <c r="P16" s="138">
        <v>1.79638304572788</v>
      </c>
      <c r="Q16" s="160">
        <v>1.87143015715702</v>
      </c>
      <c r="R16" s="154">
        <v>114.41030723488601</v>
      </c>
      <c r="S16" s="138">
        <v>4.0403618670446004</v>
      </c>
      <c r="T16" s="147">
        <v>4.2091552031714601</v>
      </c>
    </row>
    <row r="17" spans="2:20" ht="17.100000000000001" customHeight="1" x14ac:dyDescent="0.25">
      <c r="B17" s="157" t="s">
        <v>32</v>
      </c>
      <c r="C17" s="154">
        <v>1444.5</v>
      </c>
      <c r="D17" s="138">
        <v>51.012036048150001</v>
      </c>
      <c r="E17" s="160">
        <v>59.946750000000002</v>
      </c>
      <c r="F17" s="154">
        <v>1503.24</v>
      </c>
      <c r="G17" s="138">
        <v>53.086419570107999</v>
      </c>
      <c r="H17" s="160">
        <v>62.384459999999997</v>
      </c>
      <c r="I17" s="154">
        <v>1566.5</v>
      </c>
      <c r="J17" s="138">
        <v>55.320425385550003</v>
      </c>
      <c r="K17" s="160">
        <v>65.009749999999997</v>
      </c>
      <c r="L17" s="154">
        <v>77.72</v>
      </c>
      <c r="M17" s="138">
        <v>2.7446558959240002</v>
      </c>
      <c r="N17" s="160">
        <v>3.2253799999999999</v>
      </c>
      <c r="O17" s="154">
        <v>136.46</v>
      </c>
      <c r="P17" s="138">
        <v>4.8190394178820002</v>
      </c>
      <c r="Q17" s="160">
        <v>5.6630900000000004</v>
      </c>
      <c r="R17" s="154">
        <v>199.72</v>
      </c>
      <c r="S17" s="138">
        <v>7.0530452333240001</v>
      </c>
      <c r="T17" s="147">
        <v>8.2883800000000001</v>
      </c>
    </row>
    <row r="18" spans="2:20" ht="17.100000000000001" customHeight="1" x14ac:dyDescent="0.25">
      <c r="B18" s="157" t="s">
        <v>23</v>
      </c>
      <c r="C18" s="154">
        <v>1554.4</v>
      </c>
      <c r="D18" s="138">
        <v>54.893117918480002</v>
      </c>
      <c r="E18" s="160">
        <v>60.77704</v>
      </c>
      <c r="F18" s="154">
        <v>1670.4</v>
      </c>
      <c r="G18" s="138">
        <v>58.989619255679997</v>
      </c>
      <c r="H18" s="160">
        <v>65.312640000000002</v>
      </c>
      <c r="I18" s="154">
        <v>1799.9</v>
      </c>
      <c r="J18" s="138">
        <v>63.562868593330002</v>
      </c>
      <c r="K18" s="160">
        <v>70.376090000000005</v>
      </c>
      <c r="L18" s="154">
        <v>163.80000000000001</v>
      </c>
      <c r="M18" s="138">
        <v>5.7845424054599999</v>
      </c>
      <c r="N18" s="160">
        <v>6.4045800000000002</v>
      </c>
      <c r="O18" s="154">
        <v>279.8</v>
      </c>
      <c r="P18" s="138">
        <v>9.8810437426599993</v>
      </c>
      <c r="Q18" s="160">
        <v>10.94018</v>
      </c>
      <c r="R18" s="154">
        <v>409.3</v>
      </c>
      <c r="S18" s="138">
        <v>14.45429308031</v>
      </c>
      <c r="T18" s="147">
        <v>16.003630000000001</v>
      </c>
    </row>
    <row r="19" spans="2:20" ht="17.100000000000001" customHeight="1" x14ac:dyDescent="0.25">
      <c r="B19" s="157" t="s">
        <v>24</v>
      </c>
      <c r="C19" s="154">
        <v>1569.04658077304</v>
      </c>
      <c r="D19" s="138">
        <v>55.410357036774599</v>
      </c>
      <c r="E19" s="160">
        <v>69.4930730624381</v>
      </c>
      <c r="F19" s="154">
        <v>1735.6160271839201</v>
      </c>
      <c r="G19" s="138">
        <v>61.292701519178202</v>
      </c>
      <c r="H19" s="160">
        <v>76.870433843975704</v>
      </c>
      <c r="I19" s="154">
        <v>1842.4091745717101</v>
      </c>
      <c r="J19" s="138">
        <v>65.064065925022106</v>
      </c>
      <c r="K19" s="160">
        <v>81.600302341781202</v>
      </c>
      <c r="L19" s="154">
        <v>145.17910236443399</v>
      </c>
      <c r="M19" s="138">
        <v>5.1269516118051799</v>
      </c>
      <c r="N19" s="160">
        <v>6.4299824437208004</v>
      </c>
      <c r="O19" s="154">
        <v>311.748548775308</v>
      </c>
      <c r="P19" s="138">
        <v>11.0092960942087</v>
      </c>
      <c r="Q19" s="160">
        <v>13.8073432252584</v>
      </c>
      <c r="R19" s="154">
        <v>418.54169616310401</v>
      </c>
      <c r="S19" s="138">
        <v>14.780660500052701</v>
      </c>
      <c r="T19" s="147">
        <v>18.537211723063901</v>
      </c>
    </row>
    <row r="20" spans="2:20" ht="17.100000000000001" customHeight="1" x14ac:dyDescent="0.25">
      <c r="B20" s="157" t="s">
        <v>26</v>
      </c>
      <c r="C20" s="154">
        <v>2369.7801169999998</v>
      </c>
      <c r="D20" s="138">
        <v>83.687994984141994</v>
      </c>
      <c r="E20" s="160">
        <v>93.783662644900005</v>
      </c>
      <c r="F20" s="154">
        <v>2623.9101169999999</v>
      </c>
      <c r="G20" s="138">
        <v>92.662511232612999</v>
      </c>
      <c r="H20" s="160">
        <v>103.8726236449</v>
      </c>
      <c r="I20" s="154">
        <v>2951.1401169999999</v>
      </c>
      <c r="J20" s="138">
        <v>104.218529616854</v>
      </c>
      <c r="K20" s="160">
        <v>116.8636546449</v>
      </c>
      <c r="L20" s="154">
        <v>792.56</v>
      </c>
      <c r="M20" s="138">
        <v>27.988992239752001</v>
      </c>
      <c r="N20" s="160">
        <v>31.464632000000002</v>
      </c>
      <c r="O20" s="154">
        <v>1046.69</v>
      </c>
      <c r="P20" s="138">
        <v>36.963508488222999</v>
      </c>
      <c r="Q20" s="160">
        <v>41.553592999999999</v>
      </c>
      <c r="R20" s="154">
        <v>1373.92</v>
      </c>
      <c r="S20" s="138">
        <v>48.519526872463999</v>
      </c>
      <c r="T20" s="147">
        <v>54.544623999999999</v>
      </c>
    </row>
    <row r="21" spans="2:20" ht="17.100000000000001" customHeight="1" x14ac:dyDescent="0.25">
      <c r="B21" s="157" t="s">
        <v>31</v>
      </c>
      <c r="C21" s="154">
        <v>5524.7035967087004</v>
      </c>
      <c r="D21" s="138">
        <v>195.10306613405899</v>
      </c>
      <c r="E21" s="160">
        <v>233.75020917674499</v>
      </c>
      <c r="F21" s="154">
        <v>5653.55797845503</v>
      </c>
      <c r="G21" s="138">
        <v>199.65351567826499</v>
      </c>
      <c r="H21" s="160">
        <v>239.20203806843301</v>
      </c>
      <c r="I21" s="154">
        <v>5813.0565337931703</v>
      </c>
      <c r="J21" s="138">
        <v>205.28615399916299</v>
      </c>
      <c r="K21" s="160">
        <v>245.95042194478901</v>
      </c>
      <c r="L21" s="154">
        <v>136.534947449328</v>
      </c>
      <c r="M21" s="138">
        <v>4.8216861620750198</v>
      </c>
      <c r="N21" s="160">
        <v>5.7767936265810604</v>
      </c>
      <c r="O21" s="154">
        <v>265.38932919566099</v>
      </c>
      <c r="P21" s="138">
        <v>9.3721357062813304</v>
      </c>
      <c r="Q21" s="160">
        <v>11.2286225182684</v>
      </c>
      <c r="R21" s="154">
        <v>424.88788453379601</v>
      </c>
      <c r="S21" s="138">
        <v>15.004774027179099</v>
      </c>
      <c r="T21" s="147">
        <v>17.977006394624901</v>
      </c>
    </row>
    <row r="22" spans="2:20" ht="17.100000000000001" customHeight="1" x14ac:dyDescent="0.25">
      <c r="B22" s="157" t="s">
        <v>29</v>
      </c>
      <c r="C22" s="154">
        <v>10887.25</v>
      </c>
      <c r="D22" s="138">
        <v>384.479605029575</v>
      </c>
      <c r="E22" s="160">
        <v>436.03436249999999</v>
      </c>
      <c r="F22" s="154">
        <v>11651.35</v>
      </c>
      <c r="G22" s="138">
        <v>411.46354185504498</v>
      </c>
      <c r="H22" s="160">
        <v>466.63656750000001</v>
      </c>
      <c r="I22" s="154">
        <v>12908.27</v>
      </c>
      <c r="J22" s="138">
        <v>455.85125272360898</v>
      </c>
      <c r="K22" s="160">
        <v>516.97621349999997</v>
      </c>
      <c r="L22" s="154">
        <v>3256.85</v>
      </c>
      <c r="M22" s="138">
        <v>115.014572241895</v>
      </c>
      <c r="N22" s="160">
        <v>130.43684250000001</v>
      </c>
      <c r="O22" s="154">
        <v>4020.95</v>
      </c>
      <c r="P22" s="138">
        <v>141.99850906736501</v>
      </c>
      <c r="Q22" s="160">
        <v>161.03904750000001</v>
      </c>
      <c r="R22" s="154">
        <v>5277.87</v>
      </c>
      <c r="S22" s="138">
        <v>186.38621993592901</v>
      </c>
      <c r="T22" s="147">
        <v>211.3786935</v>
      </c>
    </row>
    <row r="23" spans="2:20" ht="17.100000000000001" customHeight="1" x14ac:dyDescent="0.25">
      <c r="B23" s="157" t="s">
        <v>28</v>
      </c>
      <c r="C23" s="154">
        <v>10956.95</v>
      </c>
      <c r="D23" s="138">
        <v>386.94103729856499</v>
      </c>
      <c r="E23" s="160">
        <v>442.66077999999999</v>
      </c>
      <c r="F23" s="154">
        <v>14358.05</v>
      </c>
      <c r="G23" s="138">
        <v>507.04975021193502</v>
      </c>
      <c r="H23" s="160">
        <v>580.06521999999995</v>
      </c>
      <c r="I23" s="154">
        <v>18161.25</v>
      </c>
      <c r="J23" s="138">
        <v>641.35849060537498</v>
      </c>
      <c r="K23" s="160">
        <v>733.71450000000004</v>
      </c>
      <c r="L23" s="154">
        <v>6518.4</v>
      </c>
      <c r="M23" s="138">
        <v>230.19512341728</v>
      </c>
      <c r="N23" s="160">
        <v>263.34336000000002</v>
      </c>
      <c r="O23" s="154">
        <v>9919.5</v>
      </c>
      <c r="P23" s="138">
        <v>350.30383633064997</v>
      </c>
      <c r="Q23" s="160">
        <v>400.74779999999998</v>
      </c>
      <c r="R23" s="154">
        <v>13722.7</v>
      </c>
      <c r="S23" s="138">
        <v>484.61257672408999</v>
      </c>
      <c r="T23" s="147">
        <v>554.39707999999996</v>
      </c>
    </row>
    <row r="24" spans="2:20" ht="17.100000000000001" customHeight="1" x14ac:dyDescent="0.25">
      <c r="B24" s="157" t="s">
        <v>27</v>
      </c>
      <c r="C24" s="154">
        <v>12795.9796293946</v>
      </c>
      <c r="D24" s="138">
        <v>451.88575571206002</v>
      </c>
      <c r="E24" s="160">
        <v>497.12380860198101</v>
      </c>
      <c r="F24" s="154">
        <v>14412.355194862201</v>
      </c>
      <c r="G24" s="138">
        <v>508.96752006857201</v>
      </c>
      <c r="H24" s="160">
        <v>559.91999932039596</v>
      </c>
      <c r="I24" s="154">
        <v>16507.027591137001</v>
      </c>
      <c r="J24" s="138">
        <v>582.94017758870802</v>
      </c>
      <c r="K24" s="160">
        <v>641.29802191567398</v>
      </c>
      <c r="L24" s="154">
        <v>2305.5039917706199</v>
      </c>
      <c r="M24" s="138">
        <v>81.418105044898894</v>
      </c>
      <c r="N24" s="160">
        <v>89.568830080288507</v>
      </c>
      <c r="O24" s="154">
        <v>3921.8795572382001</v>
      </c>
      <c r="P24" s="138">
        <v>138.49986940141099</v>
      </c>
      <c r="Q24" s="160">
        <v>152.36502079870399</v>
      </c>
      <c r="R24" s="154">
        <v>6016.5519535130497</v>
      </c>
      <c r="S24" s="138">
        <v>212.472526921547</v>
      </c>
      <c r="T24" s="147">
        <v>233.74304339398199</v>
      </c>
    </row>
    <row r="25" spans="2:20" ht="17.100000000000001" customHeight="1" x14ac:dyDescent="0.25">
      <c r="B25" s="157" t="s">
        <v>33</v>
      </c>
      <c r="C25" s="154">
        <v>28986.47</v>
      </c>
      <c r="D25" s="138">
        <v>1023.64752685955</v>
      </c>
      <c r="E25" s="160">
        <v>1200.0398580000001</v>
      </c>
      <c r="F25" s="154">
        <v>32065.9</v>
      </c>
      <c r="G25" s="138">
        <v>1132.39657093553</v>
      </c>
      <c r="H25" s="160">
        <v>1327.52826</v>
      </c>
      <c r="I25" s="154">
        <v>35079.07</v>
      </c>
      <c r="J25" s="138">
        <v>1238.8056651959701</v>
      </c>
      <c r="K25" s="160">
        <v>1452.273498</v>
      </c>
      <c r="L25" s="154">
        <v>3041.35</v>
      </c>
      <c r="M25" s="138">
        <v>107.404261568045</v>
      </c>
      <c r="N25" s="160">
        <v>125.91189</v>
      </c>
      <c r="O25" s="154">
        <v>6120.78</v>
      </c>
      <c r="P25" s="138">
        <v>216.15330564402601</v>
      </c>
      <c r="Q25" s="160">
        <v>253.40029200000001</v>
      </c>
      <c r="R25" s="154">
        <v>9133.9500000000007</v>
      </c>
      <c r="S25" s="138">
        <v>322.562399904465</v>
      </c>
      <c r="T25" s="147">
        <v>378.14553000000001</v>
      </c>
    </row>
    <row r="26" spans="2:20" ht="17.100000000000001" customHeight="1" x14ac:dyDescent="0.25">
      <c r="B26" s="157" t="s">
        <v>34</v>
      </c>
      <c r="C26" s="154">
        <v>43131.8255177299</v>
      </c>
      <c r="D26" s="138">
        <v>1523.1860423211899</v>
      </c>
      <c r="E26" s="160">
        <v>1129.19119205417</v>
      </c>
      <c r="F26" s="154">
        <v>45329.342429949298</v>
      </c>
      <c r="G26" s="138">
        <v>1600.79061964383</v>
      </c>
      <c r="H26" s="160">
        <v>1186.72218481607</v>
      </c>
      <c r="I26" s="154">
        <v>46760.3135509563</v>
      </c>
      <c r="J26" s="138">
        <v>1651.32488783951</v>
      </c>
      <c r="K26" s="160">
        <v>1224.18500876404</v>
      </c>
      <c r="L26" s="154">
        <v>2622.5282977298698</v>
      </c>
      <c r="M26" s="138">
        <v>92.613712745648598</v>
      </c>
      <c r="N26" s="160">
        <v>68.657790834567905</v>
      </c>
      <c r="O26" s="154">
        <v>4820.0452099493205</v>
      </c>
      <c r="P26" s="138">
        <v>170.21829006829199</v>
      </c>
      <c r="Q26" s="160">
        <v>126.188783596473</v>
      </c>
      <c r="R26" s="154">
        <v>6251.0163309562904</v>
      </c>
      <c r="S26" s="138">
        <v>220.75255826397799</v>
      </c>
      <c r="T26" s="147">
        <v>163.65160754443599</v>
      </c>
    </row>
    <row r="27" spans="2:20" ht="17.100000000000001" customHeight="1" x14ac:dyDescent="0.25">
      <c r="B27" s="167" t="s">
        <v>35</v>
      </c>
      <c r="C27" s="168">
        <v>108620.19068994701</v>
      </c>
      <c r="D27" s="141">
        <v>3835.8858311059198</v>
      </c>
      <c r="E27" s="169">
        <v>4287.9287640334296</v>
      </c>
      <c r="F27" s="168">
        <v>110066.063869292</v>
      </c>
      <c r="G27" s="141">
        <v>3886.9463605249598</v>
      </c>
      <c r="H27" s="169">
        <v>4343.9516838648697</v>
      </c>
      <c r="I27" s="168">
        <v>112039.32878290099</v>
      </c>
      <c r="J27" s="141">
        <v>3956.6315532598801</v>
      </c>
      <c r="K27" s="169">
        <v>4420.3280961521996</v>
      </c>
      <c r="L27" s="168">
        <v>1781.66187894682</v>
      </c>
      <c r="M27" s="141">
        <v>62.918795427102701</v>
      </c>
      <c r="N27" s="169">
        <v>68.928320998930204</v>
      </c>
      <c r="O27" s="168">
        <v>3227.53505829189</v>
      </c>
      <c r="P27" s="141">
        <v>113.979324846143</v>
      </c>
      <c r="Q27" s="169">
        <v>124.95124083036499</v>
      </c>
      <c r="R27" s="168">
        <v>5200.7999719013196</v>
      </c>
      <c r="S27" s="141">
        <v>183.66451758106399</v>
      </c>
      <c r="T27" s="148">
        <v>201.327653117701</v>
      </c>
    </row>
    <row r="28" spans="2:20" ht="17.100000000000001" customHeight="1" x14ac:dyDescent="0.25">
      <c r="B28" s="162" t="s">
        <v>154</v>
      </c>
      <c r="C28" s="163">
        <v>230091.176351017</v>
      </c>
      <c r="D28" s="164">
        <v>8125.5932034470898</v>
      </c>
      <c r="E28" s="165">
        <v>8600.7039553955001</v>
      </c>
      <c r="F28" s="163">
        <v>243464.04466667501</v>
      </c>
      <c r="G28" s="164">
        <v>8597.8515908375302</v>
      </c>
      <c r="H28" s="165">
        <v>9107.9108498212699</v>
      </c>
      <c r="I28" s="163">
        <v>258062.304911585</v>
      </c>
      <c r="J28" s="164">
        <v>9113.3842857863892</v>
      </c>
      <c r="K28" s="165">
        <v>9673.20809119761</v>
      </c>
      <c r="L28" s="163">
        <v>21012.463113617901</v>
      </c>
      <c r="M28" s="164">
        <v>742.04813140346005</v>
      </c>
      <c r="N28" s="165">
        <v>806.55735005957797</v>
      </c>
      <c r="O28" s="163">
        <v>34385.331429275699</v>
      </c>
      <c r="P28" s="164">
        <v>1214.3065187939101</v>
      </c>
      <c r="Q28" s="165">
        <v>1313.76424448535</v>
      </c>
      <c r="R28" s="163">
        <v>48983.591674185802</v>
      </c>
      <c r="S28" s="164">
        <v>1729.83921374277</v>
      </c>
      <c r="T28" s="166">
        <v>1879.06148586168</v>
      </c>
    </row>
    <row r="29" spans="2:20" ht="17.100000000000001" customHeight="1" thickBot="1" x14ac:dyDescent="0.3">
      <c r="B29" s="158" t="s">
        <v>155</v>
      </c>
      <c r="C29" s="155">
        <v>238261.48128618501</v>
      </c>
      <c r="D29" s="144">
        <v>8414.1247990699194</v>
      </c>
      <c r="E29" s="161">
        <v>8907.5117765957802</v>
      </c>
      <c r="F29" s="155">
        <v>243326.8135663</v>
      </c>
      <c r="G29" s="144">
        <v>8593.0053202669405</v>
      </c>
      <c r="H29" s="161">
        <v>9102.0634619707707</v>
      </c>
      <c r="I29" s="155">
        <v>248766.18199515101</v>
      </c>
      <c r="J29" s="144">
        <v>8785.0948033903096</v>
      </c>
      <c r="K29" s="161">
        <v>9312.8850691073803</v>
      </c>
      <c r="L29" s="155">
        <v>29360.450150118199</v>
      </c>
      <c r="M29" s="144">
        <v>1036.85451121339</v>
      </c>
      <c r="N29" s="161">
        <v>1121.2638916885901</v>
      </c>
      <c r="O29" s="155">
        <v>34052.332441041297</v>
      </c>
      <c r="P29" s="144">
        <v>1202.5467705129699</v>
      </c>
      <c r="Q29" s="161">
        <v>1300.24303108452</v>
      </c>
      <c r="R29" s="155">
        <v>39783.054049409599</v>
      </c>
      <c r="S29" s="144">
        <v>1404.9252940629799</v>
      </c>
      <c r="T29" s="149">
        <v>1522.1594978733399</v>
      </c>
    </row>
    <row r="31" spans="2:20" ht="17.100000000000001" customHeight="1" x14ac:dyDescent="0.25">
      <c r="B31" s="316"/>
      <c r="C31" s="316"/>
      <c r="D31" s="316"/>
      <c r="E31" s="316"/>
      <c r="F31" s="316"/>
      <c r="G31" s="316"/>
      <c r="H31" s="316"/>
      <c r="I31" s="316"/>
      <c r="J31" s="316"/>
      <c r="K31" s="316"/>
      <c r="L31" s="316"/>
      <c r="M31" s="316"/>
      <c r="N31" s="316"/>
      <c r="O31" s="316"/>
      <c r="P31" s="316"/>
      <c r="Q31" s="316"/>
      <c r="R31" s="316"/>
      <c r="S31" s="316"/>
      <c r="T31" s="316"/>
    </row>
    <row r="32" spans="2:20" ht="17.100000000000001" customHeight="1" x14ac:dyDescent="0.25">
      <c r="B32" s="316"/>
      <c r="C32" s="315"/>
      <c r="D32" s="315"/>
      <c r="E32" s="315"/>
      <c r="F32" s="315"/>
      <c r="G32" s="315"/>
      <c r="H32" s="315"/>
      <c r="I32" s="315"/>
      <c r="J32" s="315"/>
      <c r="K32" s="315"/>
      <c r="L32" s="315"/>
      <c r="M32" s="315"/>
      <c r="N32" s="315"/>
      <c r="O32" s="315"/>
      <c r="P32" s="315"/>
      <c r="Q32" s="315"/>
      <c r="R32" s="315"/>
      <c r="S32" s="315"/>
      <c r="T32" s="315"/>
    </row>
    <row r="33" spans="2:20" ht="17.100000000000001" customHeight="1" x14ac:dyDescent="0.25">
      <c r="B33" s="316"/>
      <c r="C33" s="315"/>
      <c r="D33" s="315"/>
      <c r="E33" s="315"/>
      <c r="F33" s="315"/>
      <c r="G33" s="315"/>
      <c r="H33" s="315"/>
      <c r="I33" s="315"/>
      <c r="J33" s="315"/>
      <c r="K33" s="315"/>
      <c r="L33" s="315"/>
      <c r="M33" s="315"/>
      <c r="N33" s="315"/>
      <c r="O33" s="315"/>
      <c r="P33" s="315"/>
      <c r="Q33" s="315"/>
      <c r="R33" s="315"/>
      <c r="S33" s="315"/>
      <c r="T33" s="315"/>
    </row>
    <row r="34" spans="2:20" ht="17.100000000000001" customHeight="1" x14ac:dyDescent="0.25">
      <c r="B34" s="316"/>
      <c r="C34" s="315"/>
      <c r="D34" s="315"/>
      <c r="E34" s="315"/>
      <c r="F34" s="315"/>
      <c r="G34" s="315"/>
      <c r="H34" s="315"/>
      <c r="I34" s="315"/>
      <c r="J34" s="315"/>
      <c r="K34" s="315"/>
      <c r="L34" s="315"/>
      <c r="M34" s="315"/>
      <c r="N34" s="315"/>
      <c r="O34" s="315"/>
      <c r="P34" s="315"/>
      <c r="Q34" s="315"/>
      <c r="R34" s="315"/>
      <c r="S34" s="315"/>
      <c r="T34" s="315"/>
    </row>
  </sheetData>
  <mergeCells count="12">
    <mergeCell ref="B33:T33"/>
    <mergeCell ref="B34:T34"/>
    <mergeCell ref="B31:T31"/>
    <mergeCell ref="B32:T32"/>
    <mergeCell ref="B2:T2"/>
    <mergeCell ref="B4:B5"/>
    <mergeCell ref="C4:E4"/>
    <mergeCell ref="F4:H4"/>
    <mergeCell ref="I4:K4"/>
    <mergeCell ref="L4:N4"/>
    <mergeCell ref="O4:Q4"/>
    <mergeCell ref="R4:T4"/>
  </mergeCells>
  <printOptions gridLines="1"/>
  <pageMargins left="0.05" right="0.05" top="0.5" bottom="0.5" header="0" footer="0"/>
  <pageSetup paperSize="8"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E18B-4D3B-48E6-9D63-D8E9E5D90902}">
  <sheetPr>
    <tabColor rgb="FF006072"/>
    <pageSetUpPr fitToPage="1"/>
  </sheetPr>
  <dimension ref="B2:N18"/>
  <sheetViews>
    <sheetView zoomScale="85" zoomScaleNormal="85" zoomScalePageLayoutView="85" workbookViewId="0"/>
  </sheetViews>
  <sheetFormatPr defaultColWidth="10" defaultRowHeight="12" customHeight="1" x14ac:dyDescent="0.2"/>
  <cols>
    <col min="1" max="1" width="10" style="1"/>
    <col min="2" max="2" width="18.375" style="1" bestFit="1" customWidth="1"/>
    <col min="3" max="9" width="11.375" style="1" bestFit="1" customWidth="1"/>
    <col min="10" max="10" width="10.5" style="1" bestFit="1" customWidth="1"/>
    <col min="11" max="11" width="11.375" style="1" bestFit="1" customWidth="1"/>
    <col min="12" max="12" width="10.5" style="1" bestFit="1" customWidth="1"/>
    <col min="13" max="13" width="11.375" style="1" bestFit="1" customWidth="1"/>
    <col min="14" max="14" width="10.5" style="1" bestFit="1" customWidth="1"/>
    <col min="15" max="16384" width="10" style="1"/>
  </cols>
  <sheetData>
    <row r="2" spans="2:14" ht="17.100000000000001" customHeight="1" x14ac:dyDescent="0.35">
      <c r="B2" s="321" t="s">
        <v>40</v>
      </c>
      <c r="C2" s="322"/>
      <c r="D2" s="322"/>
      <c r="E2" s="322"/>
      <c r="F2" s="322"/>
      <c r="G2" s="322"/>
      <c r="H2" s="322"/>
      <c r="I2" s="322"/>
      <c r="J2" s="322"/>
      <c r="K2" s="322"/>
      <c r="L2" s="322"/>
      <c r="M2" s="322"/>
      <c r="N2" s="322"/>
    </row>
    <row r="3" spans="2:14" ht="12" customHeight="1" thickBot="1" x14ac:dyDescent="0.25"/>
    <row r="4" spans="2:14" ht="32.25" customHeight="1" x14ac:dyDescent="0.2">
      <c r="B4" s="332" t="s">
        <v>1</v>
      </c>
      <c r="C4" s="330" t="s">
        <v>3</v>
      </c>
      <c r="D4" s="329"/>
      <c r="E4" s="330" t="s">
        <v>4</v>
      </c>
      <c r="F4" s="329"/>
      <c r="G4" s="330" t="s">
        <v>5</v>
      </c>
      <c r="H4" s="329"/>
      <c r="I4" s="330" t="s">
        <v>6</v>
      </c>
      <c r="J4" s="329"/>
      <c r="K4" s="330" t="s">
        <v>7</v>
      </c>
      <c r="L4" s="329"/>
      <c r="M4" s="330" t="s">
        <v>8</v>
      </c>
      <c r="N4" s="331"/>
    </row>
    <row r="5" spans="2:14" ht="15" x14ac:dyDescent="0.25">
      <c r="B5" s="333"/>
      <c r="C5" s="124" t="s">
        <v>41</v>
      </c>
      <c r="D5" s="125" t="s">
        <v>11</v>
      </c>
      <c r="E5" s="124" t="s">
        <v>41</v>
      </c>
      <c r="F5" s="125" t="s">
        <v>11</v>
      </c>
      <c r="G5" s="124" t="s">
        <v>41</v>
      </c>
      <c r="H5" s="125" t="s">
        <v>11</v>
      </c>
      <c r="I5" s="124" t="s">
        <v>41</v>
      </c>
      <c r="J5" s="125" t="s">
        <v>11</v>
      </c>
      <c r="K5" s="124" t="s">
        <v>41</v>
      </c>
      <c r="L5" s="125" t="s">
        <v>11</v>
      </c>
      <c r="M5" s="124" t="s">
        <v>41</v>
      </c>
      <c r="N5" s="127" t="s">
        <v>11</v>
      </c>
    </row>
    <row r="6" spans="2:14" ht="17.100000000000001" customHeight="1" x14ac:dyDescent="0.25">
      <c r="B6" s="170" t="s">
        <v>18</v>
      </c>
      <c r="C6" s="172">
        <v>9.2577476458463597</v>
      </c>
      <c r="D6" s="136">
        <v>0.44529766176521002</v>
      </c>
      <c r="E6" s="172">
        <v>9.2577476458463597</v>
      </c>
      <c r="F6" s="136">
        <v>0.44529766176521002</v>
      </c>
      <c r="G6" s="172">
        <v>9.2577476458463597</v>
      </c>
      <c r="H6" s="136">
        <v>0.44529766176521002</v>
      </c>
      <c r="I6" s="172" t="s">
        <v>19</v>
      </c>
      <c r="J6" s="136" t="s">
        <v>19</v>
      </c>
      <c r="K6" s="172" t="s">
        <v>19</v>
      </c>
      <c r="L6" s="136" t="s">
        <v>19</v>
      </c>
      <c r="M6" s="172" t="s">
        <v>19</v>
      </c>
      <c r="N6" s="146" t="s">
        <v>19</v>
      </c>
    </row>
    <row r="7" spans="2:14" ht="17.100000000000001" customHeight="1" x14ac:dyDescent="0.25">
      <c r="B7" s="129" t="s">
        <v>21</v>
      </c>
      <c r="C7" s="173">
        <v>34.636028967361099</v>
      </c>
      <c r="D7" s="139">
        <v>1.6659929933300699</v>
      </c>
      <c r="E7" s="173">
        <v>34.636028967361099</v>
      </c>
      <c r="F7" s="139">
        <v>1.6659929933300699</v>
      </c>
      <c r="G7" s="173">
        <v>34.636028967361099</v>
      </c>
      <c r="H7" s="139">
        <v>1.6659929933300699</v>
      </c>
      <c r="I7" s="173" t="s">
        <v>19</v>
      </c>
      <c r="J7" s="139" t="s">
        <v>19</v>
      </c>
      <c r="K7" s="173" t="s">
        <v>19</v>
      </c>
      <c r="L7" s="139" t="s">
        <v>19</v>
      </c>
      <c r="M7" s="173" t="s">
        <v>19</v>
      </c>
      <c r="N7" s="147" t="s">
        <v>19</v>
      </c>
    </row>
    <row r="8" spans="2:14" ht="17.100000000000001" customHeight="1" x14ac:dyDescent="0.25">
      <c r="B8" s="129" t="s">
        <v>27</v>
      </c>
      <c r="C8" s="173">
        <v>85.809150000000002</v>
      </c>
      <c r="D8" s="139">
        <v>4.2904574999999996</v>
      </c>
      <c r="E8" s="173">
        <v>124.78865999999999</v>
      </c>
      <c r="F8" s="139">
        <v>6.239433</v>
      </c>
      <c r="G8" s="173">
        <v>141.85909000000001</v>
      </c>
      <c r="H8" s="139">
        <v>7.0929545000000003</v>
      </c>
      <c r="I8" s="173" t="s">
        <v>19</v>
      </c>
      <c r="J8" s="139" t="s">
        <v>19</v>
      </c>
      <c r="K8" s="173">
        <v>38.979509999999998</v>
      </c>
      <c r="L8" s="139">
        <v>1.9489755</v>
      </c>
      <c r="M8" s="173">
        <v>56.049939999999999</v>
      </c>
      <c r="N8" s="147">
        <v>2.8024969999999998</v>
      </c>
    </row>
    <row r="9" spans="2:14" ht="17.100000000000001" customHeight="1" x14ac:dyDescent="0.25">
      <c r="B9" s="129" t="s">
        <v>34</v>
      </c>
      <c r="C9" s="173">
        <v>1436.7432742308499</v>
      </c>
      <c r="D9" s="139">
        <v>71.837163711542601</v>
      </c>
      <c r="E9" s="173">
        <v>1611.5547238643801</v>
      </c>
      <c r="F9" s="139">
        <v>80.577736193219096</v>
      </c>
      <c r="G9" s="173">
        <v>1828.72635395425</v>
      </c>
      <c r="H9" s="139">
        <v>91.436317697712695</v>
      </c>
      <c r="I9" s="173">
        <v>148.58527423085101</v>
      </c>
      <c r="J9" s="139">
        <v>7.4292637115425704</v>
      </c>
      <c r="K9" s="173">
        <v>323.39672386438201</v>
      </c>
      <c r="L9" s="139">
        <v>16.169836193219101</v>
      </c>
      <c r="M9" s="173">
        <v>540.56835395425401</v>
      </c>
      <c r="N9" s="147">
        <v>27.028417697712701</v>
      </c>
    </row>
    <row r="10" spans="2:14" ht="17.100000000000001" customHeight="1" x14ac:dyDescent="0.25">
      <c r="B10" s="129" t="s">
        <v>29</v>
      </c>
      <c r="C10" s="173">
        <v>1837.53206</v>
      </c>
      <c r="D10" s="139">
        <v>90.590330558000005</v>
      </c>
      <c r="E10" s="173">
        <v>1972.1656399999999</v>
      </c>
      <c r="F10" s="139">
        <v>97.227766052000007</v>
      </c>
      <c r="G10" s="173">
        <v>2193.63256</v>
      </c>
      <c r="H10" s="139">
        <v>108.146085208</v>
      </c>
      <c r="I10" s="173">
        <v>575.56181434999996</v>
      </c>
      <c r="J10" s="139">
        <v>28.375197447455001</v>
      </c>
      <c r="K10" s="173">
        <v>710.19539435000002</v>
      </c>
      <c r="L10" s="139">
        <v>35.012632941455003</v>
      </c>
      <c r="M10" s="173">
        <v>931.66231434999997</v>
      </c>
      <c r="N10" s="147">
        <v>45.930952097454998</v>
      </c>
    </row>
    <row r="11" spans="2:14" ht="17.100000000000001" customHeight="1" x14ac:dyDescent="0.25">
      <c r="B11" s="175" t="s">
        <v>35</v>
      </c>
      <c r="C11" s="176">
        <v>3442.4015459093698</v>
      </c>
      <c r="D11" s="177">
        <v>158.591439220045</v>
      </c>
      <c r="E11" s="176">
        <v>3488.3803462678802</v>
      </c>
      <c r="F11" s="177">
        <v>160.70968255256099</v>
      </c>
      <c r="G11" s="176">
        <v>3551.1302310997298</v>
      </c>
      <c r="H11" s="177">
        <v>163.60056974676499</v>
      </c>
      <c r="I11" s="176">
        <v>56.656887707164898</v>
      </c>
      <c r="J11" s="177">
        <v>2.6101828166690901</v>
      </c>
      <c r="K11" s="176">
        <v>102.635688065675</v>
      </c>
      <c r="L11" s="177">
        <v>4.7284261491856503</v>
      </c>
      <c r="M11" s="176">
        <v>165.38557289753101</v>
      </c>
      <c r="N11" s="178">
        <v>7.6193133433892601</v>
      </c>
    </row>
    <row r="12" spans="2:14" ht="17.100000000000001" customHeight="1" x14ac:dyDescent="0.25">
      <c r="B12" s="170" t="s">
        <v>154</v>
      </c>
      <c r="C12" s="172">
        <v>6846.3798067534199</v>
      </c>
      <c r="D12" s="136">
        <v>327.42068164468202</v>
      </c>
      <c r="E12" s="172">
        <v>7240.7831467454598</v>
      </c>
      <c r="F12" s="136">
        <v>346.86590845287498</v>
      </c>
      <c r="G12" s="172">
        <v>7759.2420116671901</v>
      </c>
      <c r="H12" s="136">
        <v>372.38721780757299</v>
      </c>
      <c r="I12" s="172">
        <v>780.803976288017</v>
      </c>
      <c r="J12" s="136">
        <v>38.414643975666699</v>
      </c>
      <c r="K12" s="172">
        <v>1175.20731628006</v>
      </c>
      <c r="L12" s="136">
        <v>57.859870783859797</v>
      </c>
      <c r="M12" s="172">
        <v>1693.6661812017901</v>
      </c>
      <c r="N12" s="146">
        <v>83.381180138556999</v>
      </c>
    </row>
    <row r="13" spans="2:14" ht="17.100000000000001" customHeight="1" thickBot="1" x14ac:dyDescent="0.3">
      <c r="B13" s="171" t="s">
        <v>155</v>
      </c>
      <c r="C13" s="174">
        <v>7016.1158556560304</v>
      </c>
      <c r="D13" s="145">
        <v>335.709210679526</v>
      </c>
      <c r="E13" s="174">
        <v>7235.7259221823797</v>
      </c>
      <c r="F13" s="145">
        <v>346.60999634989997</v>
      </c>
      <c r="G13" s="174">
        <v>7471.81620182811</v>
      </c>
      <c r="H13" s="145">
        <v>358.33437530411402</v>
      </c>
      <c r="I13" s="174">
        <v>965.18001369577598</v>
      </c>
      <c r="J13" s="145">
        <v>47.4498350294907</v>
      </c>
      <c r="K13" s="174">
        <v>1156.0102594003899</v>
      </c>
      <c r="L13" s="145">
        <v>56.891888205073002</v>
      </c>
      <c r="M13" s="174">
        <v>1405.7657401045899</v>
      </c>
      <c r="N13" s="149">
        <v>69.303520376141194</v>
      </c>
    </row>
    <row r="15" spans="2:14" ht="17.100000000000001" customHeight="1" x14ac:dyDescent="0.25">
      <c r="B15" s="316"/>
      <c r="C15" s="315"/>
      <c r="D15" s="315"/>
      <c r="E15" s="315"/>
      <c r="F15" s="315"/>
      <c r="G15" s="315"/>
      <c r="H15" s="315"/>
      <c r="I15" s="315"/>
      <c r="J15" s="315"/>
      <c r="K15" s="315"/>
      <c r="L15" s="315"/>
      <c r="M15" s="315"/>
      <c r="N15" s="315"/>
    </row>
    <row r="16" spans="2:14" ht="17.100000000000001" customHeight="1" x14ac:dyDescent="0.25">
      <c r="B16" s="316"/>
      <c r="C16" s="315"/>
      <c r="D16" s="315"/>
      <c r="E16" s="315"/>
      <c r="F16" s="315"/>
      <c r="G16" s="315"/>
      <c r="H16" s="315"/>
      <c r="I16" s="315"/>
      <c r="J16" s="315"/>
      <c r="K16" s="315"/>
      <c r="L16" s="315"/>
      <c r="M16" s="315"/>
      <c r="N16" s="315"/>
    </row>
    <row r="17" spans="2:14" ht="17.100000000000001" customHeight="1" x14ac:dyDescent="0.25">
      <c r="B17" s="316"/>
      <c r="C17" s="315"/>
      <c r="D17" s="315"/>
      <c r="E17" s="315"/>
      <c r="F17" s="315"/>
      <c r="G17" s="315"/>
      <c r="H17" s="315"/>
      <c r="I17" s="315"/>
      <c r="J17" s="315"/>
      <c r="K17" s="315"/>
      <c r="L17" s="315"/>
      <c r="M17" s="315"/>
      <c r="N17" s="315"/>
    </row>
    <row r="18" spans="2:14" ht="17.100000000000001" customHeight="1" x14ac:dyDescent="0.25">
      <c r="B18" s="316"/>
      <c r="C18" s="315"/>
      <c r="D18" s="315"/>
      <c r="E18" s="315"/>
      <c r="F18" s="315"/>
      <c r="G18" s="315"/>
      <c r="H18" s="315"/>
      <c r="I18" s="315"/>
      <c r="J18" s="315"/>
      <c r="K18" s="315"/>
      <c r="L18" s="315"/>
      <c r="M18" s="315"/>
      <c r="N18" s="315"/>
    </row>
  </sheetData>
  <mergeCells count="12">
    <mergeCell ref="B17:N17"/>
    <mergeCell ref="B18:N18"/>
    <mergeCell ref="B15:N15"/>
    <mergeCell ref="B16:N16"/>
    <mergeCell ref="B2:N2"/>
    <mergeCell ref="B4:B5"/>
    <mergeCell ref="C4:D4"/>
    <mergeCell ref="E4:F4"/>
    <mergeCell ref="G4:H4"/>
    <mergeCell ref="I4:J4"/>
    <mergeCell ref="K4:L4"/>
    <mergeCell ref="M4:N4"/>
  </mergeCells>
  <printOptions gridLines="1"/>
  <pageMargins left="0.05" right="0.05" top="0.5" bottom="0.5" header="0" footer="0"/>
  <pageSetup paperSize="8"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65C3-123F-4C24-B65F-BB666C22DBB6}">
  <sheetPr>
    <tabColor rgb="FF006072"/>
    <pageSetUpPr fitToPage="1"/>
  </sheetPr>
  <dimension ref="B2:T39"/>
  <sheetViews>
    <sheetView zoomScale="85" zoomScaleNormal="85" zoomScalePageLayoutView="85" workbookViewId="0"/>
  </sheetViews>
  <sheetFormatPr defaultColWidth="10" defaultRowHeight="12" customHeight="1" x14ac:dyDescent="0.2"/>
  <cols>
    <col min="1" max="1" width="10" style="1"/>
    <col min="2" max="2" width="35" style="1" bestFit="1" customWidth="1"/>
    <col min="3" max="5" width="21.875" style="1" bestFit="1" customWidth="1"/>
    <col min="6" max="8" width="21" style="1" bestFit="1" customWidth="1"/>
    <col min="9" max="16384" width="10" style="1"/>
  </cols>
  <sheetData>
    <row r="2" spans="2:8" ht="17.100000000000001" customHeight="1" x14ac:dyDescent="0.35">
      <c r="B2" s="321" t="s">
        <v>42</v>
      </c>
      <c r="C2" s="322"/>
      <c r="D2" s="322"/>
      <c r="E2" s="322"/>
      <c r="F2" s="322"/>
      <c r="G2" s="322"/>
      <c r="H2" s="322"/>
    </row>
    <row r="3" spans="2:8" ht="12" customHeight="1" thickBot="1" x14ac:dyDescent="0.25"/>
    <row r="4" spans="2:8" ht="32.25" customHeight="1" x14ac:dyDescent="0.2">
      <c r="B4" s="332" t="s">
        <v>1</v>
      </c>
      <c r="C4" s="182" t="s">
        <v>3</v>
      </c>
      <c r="D4" s="179" t="s">
        <v>4</v>
      </c>
      <c r="E4" s="179" t="s">
        <v>5</v>
      </c>
      <c r="F4" s="179" t="s">
        <v>6</v>
      </c>
      <c r="G4" s="179" t="s">
        <v>7</v>
      </c>
      <c r="H4" s="180" t="s">
        <v>8</v>
      </c>
    </row>
    <row r="5" spans="2:8" ht="17.100000000000001" customHeight="1" x14ac:dyDescent="0.25">
      <c r="B5" s="333"/>
      <c r="C5" s="124" t="s">
        <v>11</v>
      </c>
      <c r="D5" s="125" t="s">
        <v>11</v>
      </c>
      <c r="E5" s="125" t="s">
        <v>11</v>
      </c>
      <c r="F5" s="125" t="s">
        <v>11</v>
      </c>
      <c r="G5" s="125" t="s">
        <v>11</v>
      </c>
      <c r="H5" s="127" t="s">
        <v>11</v>
      </c>
    </row>
    <row r="6" spans="2:8" ht="17.100000000000001" customHeight="1" x14ac:dyDescent="0.25">
      <c r="B6" s="128" t="s">
        <v>38</v>
      </c>
      <c r="C6" s="183">
        <v>0.10113696</v>
      </c>
      <c r="D6" s="181">
        <v>0.17839436</v>
      </c>
      <c r="E6" s="181">
        <v>0.30832725999999999</v>
      </c>
      <c r="F6" s="181">
        <v>7.5501550000000001E-2</v>
      </c>
      <c r="G6" s="181">
        <v>0.15275895</v>
      </c>
      <c r="H6" s="166">
        <v>0.28269185000000002</v>
      </c>
    </row>
    <row r="7" spans="2:8" ht="17.100000000000001" customHeight="1" x14ac:dyDescent="0.25">
      <c r="B7" s="129" t="s">
        <v>12</v>
      </c>
      <c r="C7" s="184">
        <v>0.34034013153816001</v>
      </c>
      <c r="D7" s="151">
        <v>0.34420013153815998</v>
      </c>
      <c r="E7" s="151">
        <v>0.35578013153816002</v>
      </c>
      <c r="F7" s="151">
        <v>1.5440000000000001E-2</v>
      </c>
      <c r="G7" s="151">
        <v>1.9300000000000001E-2</v>
      </c>
      <c r="H7" s="147">
        <v>3.0880000000000001E-2</v>
      </c>
    </row>
    <row r="8" spans="2:8" ht="17.100000000000001" customHeight="1" x14ac:dyDescent="0.25">
      <c r="B8" s="129" t="s">
        <v>39</v>
      </c>
      <c r="C8" s="184">
        <v>0.93186360000000001</v>
      </c>
      <c r="D8" s="151">
        <v>0.93186360000000001</v>
      </c>
      <c r="E8" s="151">
        <v>0.93186360000000001</v>
      </c>
      <c r="F8" s="151" t="s">
        <v>19</v>
      </c>
      <c r="G8" s="151" t="s">
        <v>19</v>
      </c>
      <c r="H8" s="147" t="s">
        <v>19</v>
      </c>
    </row>
    <row r="9" spans="2:8" ht="17.100000000000001" customHeight="1" x14ac:dyDescent="0.25">
      <c r="B9" s="129" t="s">
        <v>17</v>
      </c>
      <c r="C9" s="184">
        <v>2.4450264789987299</v>
      </c>
      <c r="D9" s="151">
        <v>2.44676741499873</v>
      </c>
      <c r="E9" s="151">
        <v>2.44798815099873</v>
      </c>
      <c r="F9" s="151">
        <v>2.5177680000000001E-3</v>
      </c>
      <c r="G9" s="151">
        <v>4.2587040000000003E-3</v>
      </c>
      <c r="H9" s="147">
        <v>5.4794400000000004E-3</v>
      </c>
    </row>
    <row r="10" spans="2:8" ht="17.100000000000001" customHeight="1" x14ac:dyDescent="0.25">
      <c r="B10" s="129" t="s">
        <v>20</v>
      </c>
      <c r="C10" s="184">
        <v>4.39360050354931</v>
      </c>
      <c r="D10" s="151">
        <v>4.6039156444723996</v>
      </c>
      <c r="E10" s="151">
        <v>5.0298459222059897</v>
      </c>
      <c r="F10" s="151">
        <v>0.22222802118264001</v>
      </c>
      <c r="G10" s="151">
        <v>0.43254316210573002</v>
      </c>
      <c r="H10" s="147">
        <v>0.85847343983932001</v>
      </c>
    </row>
    <row r="11" spans="2:8" ht="17.100000000000001" customHeight="1" x14ac:dyDescent="0.25">
      <c r="B11" s="129" t="s">
        <v>18</v>
      </c>
      <c r="C11" s="184">
        <v>3.84218384330774</v>
      </c>
      <c r="D11" s="151">
        <v>3.84218384330774</v>
      </c>
      <c r="E11" s="151">
        <v>3.84218384330774</v>
      </c>
      <c r="F11" s="151" t="s">
        <v>19</v>
      </c>
      <c r="G11" s="151" t="s">
        <v>19</v>
      </c>
      <c r="H11" s="147" t="s">
        <v>19</v>
      </c>
    </row>
    <row r="12" spans="2:8" ht="17.100000000000001" customHeight="1" x14ac:dyDescent="0.25">
      <c r="B12" s="129" t="s">
        <v>16</v>
      </c>
      <c r="C12" s="184">
        <v>5.6374344377086096</v>
      </c>
      <c r="D12" s="151">
        <v>5.96545255370145</v>
      </c>
      <c r="E12" s="151">
        <v>6.2934330211713201</v>
      </c>
      <c r="F12" s="151">
        <v>0.48622676454007002</v>
      </c>
      <c r="G12" s="151">
        <v>0.81424488053291</v>
      </c>
      <c r="H12" s="147">
        <v>1.14222534800278</v>
      </c>
    </row>
    <row r="13" spans="2:8" ht="17.100000000000001" customHeight="1" x14ac:dyDescent="0.25">
      <c r="B13" s="129" t="s">
        <v>25</v>
      </c>
      <c r="C13" s="184">
        <v>6.5123311038651703</v>
      </c>
      <c r="D13" s="151">
        <v>7.6638376763592504</v>
      </c>
      <c r="E13" s="151">
        <v>10.020863420737101</v>
      </c>
      <c r="F13" s="151">
        <v>1.00718858998859</v>
      </c>
      <c r="G13" s="151">
        <v>2.1586951624826698</v>
      </c>
      <c r="H13" s="147">
        <v>4.5157209068605297</v>
      </c>
    </row>
    <row r="14" spans="2:8" ht="17.100000000000001" customHeight="1" x14ac:dyDescent="0.25">
      <c r="B14" s="129" t="s">
        <v>14</v>
      </c>
      <c r="C14" s="184">
        <v>5.8469759999999997</v>
      </c>
      <c r="D14" s="151">
        <v>8.5721760000000007</v>
      </c>
      <c r="E14" s="151">
        <v>12.168576</v>
      </c>
      <c r="F14" s="151">
        <v>3.7008000000000001</v>
      </c>
      <c r="G14" s="151">
        <v>6.4260000000000002</v>
      </c>
      <c r="H14" s="147">
        <v>10.022399999999999</v>
      </c>
    </row>
    <row r="15" spans="2:8" ht="17.100000000000001" customHeight="1" x14ac:dyDescent="0.25">
      <c r="B15" s="129" t="s">
        <v>21</v>
      </c>
      <c r="C15" s="184">
        <v>30.3049650402927</v>
      </c>
      <c r="D15" s="151">
        <v>30.3049650402927</v>
      </c>
      <c r="E15" s="151">
        <v>30.3049650402927</v>
      </c>
      <c r="F15" s="151" t="s">
        <v>19</v>
      </c>
      <c r="G15" s="151" t="s">
        <v>19</v>
      </c>
      <c r="H15" s="147" t="s">
        <v>19</v>
      </c>
    </row>
    <row r="16" spans="2:8" ht="17.100000000000001" customHeight="1" x14ac:dyDescent="0.25">
      <c r="B16" s="129" t="s">
        <v>30</v>
      </c>
      <c r="C16" s="184">
        <v>31.7298878776724</v>
      </c>
      <c r="D16" s="151">
        <v>32.702273153051102</v>
      </c>
      <c r="E16" s="151">
        <v>35.0399981990656</v>
      </c>
      <c r="F16" s="151">
        <v>0.89904488177828001</v>
      </c>
      <c r="G16" s="151">
        <v>1.87143015715702</v>
      </c>
      <c r="H16" s="147">
        <v>4.2091552031714601</v>
      </c>
    </row>
    <row r="17" spans="2:20" ht="17.100000000000001" customHeight="1" x14ac:dyDescent="0.25">
      <c r="B17" s="129" t="s">
        <v>32</v>
      </c>
      <c r="C17" s="184">
        <v>59.946750000000002</v>
      </c>
      <c r="D17" s="151">
        <v>62.384459999999997</v>
      </c>
      <c r="E17" s="151">
        <v>65.009749999999997</v>
      </c>
      <c r="F17" s="151">
        <v>3.2253799999999999</v>
      </c>
      <c r="G17" s="151">
        <v>5.6630900000000004</v>
      </c>
      <c r="H17" s="147">
        <v>8.2883800000000001</v>
      </c>
    </row>
    <row r="18" spans="2:20" ht="17.100000000000001" customHeight="1" x14ac:dyDescent="0.25">
      <c r="B18" s="129" t="s">
        <v>23</v>
      </c>
      <c r="C18" s="184">
        <v>60.77704</v>
      </c>
      <c r="D18" s="151">
        <v>65.312640000000002</v>
      </c>
      <c r="E18" s="151">
        <v>70.376090000000005</v>
      </c>
      <c r="F18" s="151">
        <v>6.4045800000000002</v>
      </c>
      <c r="G18" s="151">
        <v>10.94018</v>
      </c>
      <c r="H18" s="147">
        <v>16.003630000000001</v>
      </c>
    </row>
    <row r="19" spans="2:20" ht="17.100000000000001" customHeight="1" x14ac:dyDescent="0.25">
      <c r="B19" s="129" t="s">
        <v>24</v>
      </c>
      <c r="C19" s="184">
        <v>69.4930730624381</v>
      </c>
      <c r="D19" s="151">
        <v>76.870433843975704</v>
      </c>
      <c r="E19" s="151">
        <v>81.600302341781202</v>
      </c>
      <c r="F19" s="151">
        <v>6.4299824437208004</v>
      </c>
      <c r="G19" s="151">
        <v>13.8073432252584</v>
      </c>
      <c r="H19" s="147">
        <v>18.537211723063901</v>
      </c>
    </row>
    <row r="20" spans="2:20" ht="17.100000000000001" customHeight="1" x14ac:dyDescent="0.25">
      <c r="B20" s="129" t="s">
        <v>26</v>
      </c>
      <c r="C20" s="184">
        <v>93.783662644900005</v>
      </c>
      <c r="D20" s="151">
        <v>103.8726236449</v>
      </c>
      <c r="E20" s="151">
        <v>116.8636546449</v>
      </c>
      <c r="F20" s="151">
        <v>31.464632000000002</v>
      </c>
      <c r="G20" s="151">
        <v>41.553592999999999</v>
      </c>
      <c r="H20" s="147">
        <v>54.544623999999999</v>
      </c>
    </row>
    <row r="21" spans="2:20" ht="17.100000000000001" customHeight="1" x14ac:dyDescent="0.25">
      <c r="B21" s="129" t="s">
        <v>31</v>
      </c>
      <c r="C21" s="184">
        <v>233.75020917674499</v>
      </c>
      <c r="D21" s="151">
        <v>239.20203806843301</v>
      </c>
      <c r="E21" s="151">
        <v>245.95042194478901</v>
      </c>
      <c r="F21" s="151">
        <v>5.7767936265810604</v>
      </c>
      <c r="G21" s="151">
        <v>11.2286225182684</v>
      </c>
      <c r="H21" s="147">
        <v>17.977006394624901</v>
      </c>
    </row>
    <row r="22" spans="2:20" ht="17.100000000000001" customHeight="1" x14ac:dyDescent="0.25">
      <c r="B22" s="129" t="s">
        <v>28</v>
      </c>
      <c r="C22" s="184">
        <v>442.66077999999999</v>
      </c>
      <c r="D22" s="151">
        <v>580.06521999999995</v>
      </c>
      <c r="E22" s="151">
        <v>733.71450000000004</v>
      </c>
      <c r="F22" s="151">
        <v>263.34336000000002</v>
      </c>
      <c r="G22" s="151">
        <v>400.74779999999998</v>
      </c>
      <c r="H22" s="147">
        <v>554.39707999999996</v>
      </c>
    </row>
    <row r="23" spans="2:20" ht="17.100000000000001" customHeight="1" x14ac:dyDescent="0.25">
      <c r="B23" s="129" t="s">
        <v>29</v>
      </c>
      <c r="C23" s="184">
        <v>526.62469305800005</v>
      </c>
      <c r="D23" s="151">
        <v>563.86433355199995</v>
      </c>
      <c r="E23" s="151">
        <v>625.12229870800002</v>
      </c>
      <c r="F23" s="151">
        <v>158.81203994745499</v>
      </c>
      <c r="G23" s="151">
        <v>196.05168044145501</v>
      </c>
      <c r="H23" s="147">
        <v>257.30964559745502</v>
      </c>
    </row>
    <row r="24" spans="2:20" ht="17.100000000000001" customHeight="1" x14ac:dyDescent="0.25">
      <c r="B24" s="129" t="s">
        <v>27</v>
      </c>
      <c r="C24" s="184">
        <v>501.41426610198101</v>
      </c>
      <c r="D24" s="151">
        <v>566.15943232039604</v>
      </c>
      <c r="E24" s="151">
        <v>648.390976415674</v>
      </c>
      <c r="F24" s="151">
        <v>89.568830080288507</v>
      </c>
      <c r="G24" s="151">
        <v>154.31399629870401</v>
      </c>
      <c r="H24" s="147">
        <v>236.54554039398201</v>
      </c>
    </row>
    <row r="25" spans="2:20" ht="17.100000000000001" customHeight="1" x14ac:dyDescent="0.25">
      <c r="B25" s="129" t="s">
        <v>33</v>
      </c>
      <c r="C25" s="184">
        <v>1200.0398580000001</v>
      </c>
      <c r="D25" s="151">
        <v>1327.52826</v>
      </c>
      <c r="E25" s="151">
        <v>1452.273498</v>
      </c>
      <c r="F25" s="151">
        <v>125.91189</v>
      </c>
      <c r="G25" s="151">
        <v>253.40029200000001</v>
      </c>
      <c r="H25" s="147">
        <v>378.14553000000001</v>
      </c>
    </row>
    <row r="26" spans="2:20" ht="17.100000000000001" customHeight="1" x14ac:dyDescent="0.25">
      <c r="B26" s="129" t="s">
        <v>34</v>
      </c>
      <c r="C26" s="184">
        <v>1201.0283557657101</v>
      </c>
      <c r="D26" s="151">
        <v>1267.2999210092901</v>
      </c>
      <c r="E26" s="151">
        <v>1315.62132646175</v>
      </c>
      <c r="F26" s="151">
        <v>76.087054546110494</v>
      </c>
      <c r="G26" s="151">
        <v>142.358619789692</v>
      </c>
      <c r="H26" s="147">
        <v>190.68002524214799</v>
      </c>
    </row>
    <row r="27" spans="2:20" ht="17.100000000000001" customHeight="1" x14ac:dyDescent="0.25">
      <c r="B27" s="175" t="s">
        <v>35</v>
      </c>
      <c r="C27" s="186">
        <v>4446.5202032534698</v>
      </c>
      <c r="D27" s="187">
        <v>4504.6613664174301</v>
      </c>
      <c r="E27" s="187">
        <v>4583.9286658989704</v>
      </c>
      <c r="F27" s="187">
        <v>71.538503815599199</v>
      </c>
      <c r="G27" s="187">
        <v>129.679666979551</v>
      </c>
      <c r="H27" s="178">
        <v>208.94696646109099</v>
      </c>
    </row>
    <row r="28" spans="2:20" ht="17.100000000000001" customHeight="1" x14ac:dyDescent="0.25">
      <c r="B28" s="170" t="s">
        <v>154</v>
      </c>
      <c r="C28" s="188">
        <v>8928.1246370401805</v>
      </c>
      <c r="D28" s="150">
        <v>9454.7767582741508</v>
      </c>
      <c r="E28" s="150">
        <v>10045.595309005201</v>
      </c>
      <c r="F28" s="150">
        <v>844.97199403524496</v>
      </c>
      <c r="G28" s="150">
        <v>1371.6241152692101</v>
      </c>
      <c r="H28" s="146">
        <v>1962.44266600024</v>
      </c>
    </row>
    <row r="29" spans="2:20" ht="17.100000000000001" customHeight="1" thickBot="1" x14ac:dyDescent="0.3">
      <c r="B29" s="171" t="s">
        <v>155</v>
      </c>
      <c r="C29" s="185">
        <v>9243.2209872753101</v>
      </c>
      <c r="D29" s="152">
        <v>9448.6734583206708</v>
      </c>
      <c r="E29" s="152">
        <v>9671.2194444114903</v>
      </c>
      <c r="F29" s="152">
        <v>1168.7137267180799</v>
      </c>
      <c r="G29" s="152">
        <v>1357.13491928959</v>
      </c>
      <c r="H29" s="149">
        <v>1591.46301824948</v>
      </c>
    </row>
    <row r="31" spans="2:20" ht="17.100000000000001" customHeight="1" x14ac:dyDescent="0.25">
      <c r="B31" s="316" t="s">
        <v>146</v>
      </c>
      <c r="C31" s="315"/>
      <c r="D31" s="315"/>
      <c r="E31" s="315"/>
      <c r="F31" s="315"/>
      <c r="G31" s="315"/>
      <c r="H31" s="315"/>
      <c r="I31" s="315"/>
      <c r="J31" s="315"/>
      <c r="K31" s="315"/>
      <c r="L31" s="315"/>
      <c r="M31" s="315"/>
      <c r="N31" s="315"/>
      <c r="O31" s="315"/>
      <c r="P31" s="315"/>
      <c r="Q31" s="315"/>
      <c r="R31" s="315"/>
      <c r="S31" s="315"/>
      <c r="T31" s="315"/>
    </row>
    <row r="32" spans="2:20" ht="17.100000000000001" customHeight="1" x14ac:dyDescent="0.25">
      <c r="B32" s="4"/>
    </row>
    <row r="33" spans="2:8" ht="17.100000000000001" customHeight="1" x14ac:dyDescent="0.25">
      <c r="B33" s="316"/>
      <c r="C33" s="315"/>
      <c r="D33" s="315"/>
      <c r="E33" s="315"/>
      <c r="F33" s="315"/>
      <c r="G33" s="315"/>
      <c r="H33" s="315"/>
    </row>
    <row r="34" spans="2:8" ht="17.100000000000001" customHeight="1" x14ac:dyDescent="0.25">
      <c r="B34" s="316"/>
      <c r="C34" s="315"/>
      <c r="D34" s="315"/>
      <c r="E34" s="315"/>
      <c r="F34" s="315"/>
      <c r="G34" s="315"/>
      <c r="H34" s="315"/>
    </row>
    <row r="35" spans="2:8" ht="17.100000000000001" customHeight="1" x14ac:dyDescent="0.25">
      <c r="B35" s="316"/>
      <c r="C35" s="315"/>
      <c r="D35" s="315"/>
      <c r="E35" s="315"/>
      <c r="F35" s="315"/>
      <c r="G35" s="315"/>
      <c r="H35" s="315"/>
    </row>
    <row r="36" spans="2:8" ht="14.1" customHeight="1" x14ac:dyDescent="0.2">
      <c r="B36" s="314"/>
      <c r="C36" s="315"/>
      <c r="D36" s="315"/>
      <c r="E36" s="315"/>
      <c r="F36" s="315"/>
      <c r="G36" s="315"/>
      <c r="H36" s="315"/>
    </row>
    <row r="37" spans="2:8" ht="17.100000000000001" customHeight="1" x14ac:dyDescent="0.25">
      <c r="B37" s="316"/>
      <c r="C37" s="315"/>
      <c r="D37" s="315"/>
      <c r="E37" s="315"/>
      <c r="F37" s="315"/>
      <c r="G37" s="315"/>
      <c r="H37" s="315"/>
    </row>
    <row r="38" spans="2:8" ht="17.100000000000001" customHeight="1" x14ac:dyDescent="0.25">
      <c r="B38" s="316"/>
      <c r="C38" s="315"/>
      <c r="D38" s="315"/>
      <c r="E38" s="315"/>
      <c r="F38" s="315"/>
      <c r="G38" s="315"/>
      <c r="H38" s="315"/>
    </row>
    <row r="39" spans="2:8" ht="17.100000000000001" customHeight="1" x14ac:dyDescent="0.25">
      <c r="B39" s="316"/>
      <c r="C39" s="315"/>
      <c r="D39" s="315"/>
      <c r="E39" s="315"/>
      <c r="F39" s="315"/>
      <c r="G39" s="315"/>
      <c r="H39" s="315"/>
    </row>
  </sheetData>
  <mergeCells count="10">
    <mergeCell ref="B2:H2"/>
    <mergeCell ref="B4:B5"/>
    <mergeCell ref="B33:H33"/>
    <mergeCell ref="B34:H34"/>
    <mergeCell ref="B35:H35"/>
    <mergeCell ref="B36:H36"/>
    <mergeCell ref="B37:H37"/>
    <mergeCell ref="B38:H38"/>
    <mergeCell ref="B39:H39"/>
    <mergeCell ref="B31:T31"/>
  </mergeCells>
  <printOptions gridLines="1"/>
  <pageMargins left="0.05" right="0.05" top="0.5" bottom="0.5" header="0" footer="0"/>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F2E4-BCFA-421D-ABDC-EC01AEC8695B}">
  <sheetPr>
    <tabColor rgb="FF138B21"/>
    <pageSetUpPr fitToPage="1"/>
  </sheetPr>
  <dimension ref="B2:H28"/>
  <sheetViews>
    <sheetView zoomScale="85" zoomScaleNormal="85" workbookViewId="0"/>
  </sheetViews>
  <sheetFormatPr defaultColWidth="10" defaultRowHeight="12" customHeight="1" x14ac:dyDescent="0.2"/>
  <cols>
    <col min="1" max="1" width="10" style="1" customWidth="1"/>
    <col min="2" max="2" width="33.875" style="1" bestFit="1" customWidth="1"/>
    <col min="3" max="4" width="15.5" style="1" bestFit="1" customWidth="1"/>
    <col min="5" max="8" width="15.75" style="1" bestFit="1" customWidth="1"/>
    <col min="9" max="16384" width="10" style="1"/>
  </cols>
  <sheetData>
    <row r="2" spans="2:8" ht="17.100000000000001" customHeight="1" x14ac:dyDescent="0.35">
      <c r="B2" s="321" t="s">
        <v>43</v>
      </c>
      <c r="C2" s="322"/>
      <c r="D2" s="322"/>
      <c r="E2" s="322"/>
      <c r="F2" s="322"/>
      <c r="G2" s="322"/>
      <c r="H2" s="322"/>
    </row>
    <row r="3" spans="2:8" ht="12" customHeight="1" thickBot="1" x14ac:dyDescent="0.25"/>
    <row r="4" spans="2:8" ht="17.100000000000001" customHeight="1" x14ac:dyDescent="0.25">
      <c r="B4" s="336" t="s">
        <v>44</v>
      </c>
      <c r="C4" s="338" t="s">
        <v>45</v>
      </c>
      <c r="D4" s="338"/>
      <c r="E4" s="334" t="s">
        <v>46</v>
      </c>
      <c r="F4" s="339"/>
      <c r="G4" s="338" t="s">
        <v>47</v>
      </c>
      <c r="H4" s="335"/>
    </row>
    <row r="5" spans="2:8" ht="17.100000000000001" customHeight="1" x14ac:dyDescent="0.25">
      <c r="B5" s="337"/>
      <c r="C5" s="200" t="s">
        <v>48</v>
      </c>
      <c r="D5" s="200" t="s">
        <v>49</v>
      </c>
      <c r="E5" s="201" t="s">
        <v>48</v>
      </c>
      <c r="F5" s="202" t="s">
        <v>49</v>
      </c>
      <c r="G5" s="200" t="s">
        <v>48</v>
      </c>
      <c r="H5" s="203" t="s">
        <v>49</v>
      </c>
    </row>
    <row r="6" spans="2:8" ht="17.100000000000001" customHeight="1" x14ac:dyDescent="0.25">
      <c r="B6" s="194" t="s">
        <v>35</v>
      </c>
      <c r="C6" s="189">
        <v>130.91200000000001</v>
      </c>
      <c r="D6" s="189">
        <v>5.4550000000000001</v>
      </c>
      <c r="E6" s="196">
        <v>30</v>
      </c>
      <c r="F6" s="197">
        <v>1.25</v>
      </c>
      <c r="G6" s="189">
        <v>103.143</v>
      </c>
      <c r="H6" s="190">
        <v>4.298</v>
      </c>
    </row>
    <row r="7" spans="2:8" ht="17.100000000000001" customHeight="1" x14ac:dyDescent="0.25">
      <c r="B7" s="195" t="s">
        <v>27</v>
      </c>
      <c r="C7" s="189">
        <v>125</v>
      </c>
      <c r="D7" s="189">
        <v>5.2080000000000002</v>
      </c>
      <c r="E7" s="196">
        <v>10</v>
      </c>
      <c r="F7" s="197">
        <v>0.41599999999999998</v>
      </c>
      <c r="G7" s="189">
        <v>78.494</v>
      </c>
      <c r="H7" s="190">
        <v>3.2709999999999999</v>
      </c>
    </row>
    <row r="8" spans="2:8" ht="17.100000000000001" customHeight="1" x14ac:dyDescent="0.25">
      <c r="B8" s="195" t="s">
        <v>33</v>
      </c>
      <c r="C8" s="189">
        <v>99.191000000000003</v>
      </c>
      <c r="D8" s="189">
        <v>4.133</v>
      </c>
      <c r="E8" s="196">
        <v>48.32</v>
      </c>
      <c r="F8" s="197">
        <v>2.0129999999999999</v>
      </c>
      <c r="G8" s="189">
        <v>78.415999999999997</v>
      </c>
      <c r="H8" s="190">
        <v>3.2669999999999999</v>
      </c>
    </row>
    <row r="9" spans="2:8" ht="17.100000000000001" customHeight="1" x14ac:dyDescent="0.25">
      <c r="B9" s="195" t="s">
        <v>29</v>
      </c>
      <c r="C9" s="189">
        <v>77</v>
      </c>
      <c r="D9" s="189">
        <v>3.2080000000000002</v>
      </c>
      <c r="E9" s="196">
        <v>40</v>
      </c>
      <c r="F9" s="197">
        <v>1.667</v>
      </c>
      <c r="G9" s="189">
        <v>58.5</v>
      </c>
      <c r="H9" s="190">
        <v>2.4369999999999998</v>
      </c>
    </row>
    <row r="10" spans="2:8" ht="17.100000000000001" customHeight="1" x14ac:dyDescent="0.25">
      <c r="B10" s="195" t="s">
        <v>34</v>
      </c>
      <c r="C10" s="189">
        <v>68.492999999999995</v>
      </c>
      <c r="D10" s="189">
        <v>2.8540000000000001</v>
      </c>
      <c r="E10" s="196">
        <v>2.1539999999999999</v>
      </c>
      <c r="F10" s="197">
        <v>0.09</v>
      </c>
      <c r="G10" s="189">
        <v>37.03</v>
      </c>
      <c r="H10" s="190">
        <v>1.5429999999999999</v>
      </c>
    </row>
    <row r="11" spans="2:8" ht="17.100000000000001" customHeight="1" x14ac:dyDescent="0.25">
      <c r="B11" s="195" t="s">
        <v>28</v>
      </c>
      <c r="C11" s="189">
        <v>65</v>
      </c>
      <c r="D11" s="189">
        <v>2.71</v>
      </c>
      <c r="E11" s="198" t="s">
        <v>19</v>
      </c>
      <c r="F11" s="199" t="s">
        <v>19</v>
      </c>
      <c r="G11" s="189">
        <v>54</v>
      </c>
      <c r="H11" s="190">
        <v>2.25</v>
      </c>
    </row>
    <row r="12" spans="2:8" ht="17.100000000000001" customHeight="1" x14ac:dyDescent="0.25">
      <c r="B12" s="195" t="s">
        <v>23</v>
      </c>
      <c r="C12" s="189">
        <v>30</v>
      </c>
      <c r="D12" s="189">
        <v>1.25</v>
      </c>
      <c r="E12" s="198" t="s">
        <v>19</v>
      </c>
      <c r="F12" s="199" t="s">
        <v>19</v>
      </c>
      <c r="G12" s="189">
        <v>1.7</v>
      </c>
      <c r="H12" s="190">
        <v>7.0999999999999994E-2</v>
      </c>
    </row>
    <row r="13" spans="2:8" ht="17.100000000000001" customHeight="1" x14ac:dyDescent="0.25">
      <c r="B13" s="195" t="s">
        <v>31</v>
      </c>
      <c r="C13" s="189">
        <v>25</v>
      </c>
      <c r="D13" s="189">
        <v>1.042</v>
      </c>
      <c r="E13" s="196">
        <v>2.5</v>
      </c>
      <c r="F13" s="197">
        <v>0.104</v>
      </c>
      <c r="G13" s="189">
        <v>5.3170000000000002</v>
      </c>
      <c r="H13" s="190">
        <v>0.222</v>
      </c>
    </row>
    <row r="14" spans="2:8" ht="17.100000000000001" customHeight="1" x14ac:dyDescent="0.25">
      <c r="B14" s="195" t="s">
        <v>26</v>
      </c>
      <c r="C14" s="189">
        <v>13.5</v>
      </c>
      <c r="D14" s="189">
        <v>0.56000000000000005</v>
      </c>
      <c r="E14" s="198" t="s">
        <v>19</v>
      </c>
      <c r="F14" s="199" t="s">
        <v>19</v>
      </c>
      <c r="G14" s="189">
        <v>1.65</v>
      </c>
      <c r="H14" s="190">
        <v>6.9000000000000006E-2</v>
      </c>
    </row>
    <row r="15" spans="2:8" ht="17.100000000000001" customHeight="1" x14ac:dyDescent="0.25">
      <c r="B15" s="195" t="s">
        <v>25</v>
      </c>
      <c r="C15" s="189">
        <v>10.550560000000001</v>
      </c>
      <c r="D15" s="189">
        <v>0.43961</v>
      </c>
      <c r="E15" s="196">
        <v>0</v>
      </c>
      <c r="F15" s="197">
        <v>0</v>
      </c>
      <c r="G15" s="189">
        <v>1.66804</v>
      </c>
      <c r="H15" s="190">
        <v>6.9500000000000006E-2</v>
      </c>
    </row>
    <row r="16" spans="2:8" ht="17.100000000000001" customHeight="1" x14ac:dyDescent="0.25">
      <c r="B16" s="195" t="s">
        <v>14</v>
      </c>
      <c r="C16" s="189">
        <v>5.0999999999999996</v>
      </c>
      <c r="D16" s="189">
        <v>0.21199999999999999</v>
      </c>
      <c r="E16" s="198" t="s">
        <v>19</v>
      </c>
      <c r="F16" s="199" t="s">
        <v>19</v>
      </c>
      <c r="G16" s="191" t="s">
        <v>19</v>
      </c>
      <c r="H16" s="192" t="s">
        <v>19</v>
      </c>
    </row>
    <row r="17" spans="2:8" ht="17.100000000000001" customHeight="1" x14ac:dyDescent="0.25">
      <c r="B17" s="195" t="s">
        <v>18</v>
      </c>
      <c r="C17" s="189">
        <v>1.8</v>
      </c>
      <c r="D17" s="189">
        <v>7.5999999999999998E-2</v>
      </c>
      <c r="E17" s="196">
        <v>0.6</v>
      </c>
      <c r="F17" s="197">
        <v>2.5000000000000001E-2</v>
      </c>
      <c r="G17" s="189">
        <v>0.8</v>
      </c>
      <c r="H17" s="190">
        <v>3.3000000000000002E-2</v>
      </c>
    </row>
    <row r="18" spans="2:8" ht="17.100000000000001" customHeight="1" x14ac:dyDescent="0.25">
      <c r="B18" s="195" t="s">
        <v>30</v>
      </c>
      <c r="C18" s="189">
        <v>0.4</v>
      </c>
      <c r="D18" s="189">
        <v>1.7000000000000001E-2</v>
      </c>
      <c r="E18" s="196">
        <v>0</v>
      </c>
      <c r="F18" s="197">
        <v>0</v>
      </c>
      <c r="G18" s="189">
        <v>0.15</v>
      </c>
      <c r="H18" s="190">
        <v>6.2500000000000003E-3</v>
      </c>
    </row>
    <row r="19" spans="2:8" ht="17.100000000000001" customHeight="1" x14ac:dyDescent="0.25">
      <c r="B19" s="195" t="s">
        <v>20</v>
      </c>
      <c r="C19" s="189">
        <v>0.29331000000000002</v>
      </c>
      <c r="D19" s="189">
        <v>1.222E-2</v>
      </c>
      <c r="E19" s="196">
        <v>0</v>
      </c>
      <c r="F19" s="197">
        <v>0</v>
      </c>
      <c r="G19" s="189">
        <v>0.25997999999999999</v>
      </c>
      <c r="H19" s="190">
        <v>1.0829999999999999E-2</v>
      </c>
    </row>
    <row r="20" spans="2:8" ht="17.100000000000001" customHeight="1" x14ac:dyDescent="0.25">
      <c r="B20" s="195" t="s">
        <v>16</v>
      </c>
      <c r="C20" s="189">
        <v>0.24582999999999999</v>
      </c>
      <c r="D20" s="189">
        <v>1.0240000000000001E-2</v>
      </c>
      <c r="E20" s="196">
        <v>0</v>
      </c>
      <c r="F20" s="197">
        <v>0</v>
      </c>
      <c r="G20" s="189">
        <v>0.19606000000000001</v>
      </c>
      <c r="H20" s="190">
        <v>8.1700000000000002E-3</v>
      </c>
    </row>
    <row r="21" spans="2:8" ht="17.100000000000001" customHeight="1" x14ac:dyDescent="0.25">
      <c r="B21" s="195" t="s">
        <v>17</v>
      </c>
      <c r="C21" s="189">
        <v>0.05</v>
      </c>
      <c r="D21" s="189">
        <v>2.0833000000000002E-3</v>
      </c>
      <c r="E21" s="196">
        <v>0</v>
      </c>
      <c r="F21" s="197">
        <v>0</v>
      </c>
      <c r="G21" s="189">
        <v>0.01</v>
      </c>
      <c r="H21" s="190">
        <v>4.1659999999999999E-4</v>
      </c>
    </row>
    <row r="22" spans="2:8" ht="17.100000000000001" customHeight="1" thickBot="1" x14ac:dyDescent="0.3">
      <c r="B22" s="204" t="s">
        <v>50</v>
      </c>
      <c r="C22" s="205">
        <f t="shared" ref="C22:H22" si="0">SUM(C6:C21)</f>
        <v>652.53569999999991</v>
      </c>
      <c r="D22" s="205">
        <f t="shared" si="0"/>
        <v>27.189153299999994</v>
      </c>
      <c r="E22" s="206">
        <f t="shared" si="0"/>
        <v>133.57399999999998</v>
      </c>
      <c r="F22" s="207">
        <f t="shared" si="0"/>
        <v>5.5650000000000004</v>
      </c>
      <c r="G22" s="205">
        <f t="shared" si="0"/>
        <v>421.33407999999991</v>
      </c>
      <c r="H22" s="208">
        <f t="shared" si="0"/>
        <v>17.556166600000005</v>
      </c>
    </row>
    <row r="24" spans="2:8" ht="17.100000000000001" customHeight="1" x14ac:dyDescent="0.25">
      <c r="B24" s="340"/>
      <c r="C24" s="315"/>
      <c r="D24" s="315"/>
      <c r="E24" s="315"/>
      <c r="F24" s="315"/>
      <c r="G24" s="315"/>
      <c r="H24" s="315"/>
    </row>
    <row r="25" spans="2:8" ht="12" customHeight="1" thickBot="1" x14ac:dyDescent="0.25"/>
    <row r="26" spans="2:8" ht="15" x14ac:dyDescent="0.25">
      <c r="B26" s="336" t="s">
        <v>51</v>
      </c>
      <c r="C26" s="334" t="s">
        <v>45</v>
      </c>
      <c r="D26" s="335"/>
    </row>
    <row r="27" spans="2:8" ht="15" x14ac:dyDescent="0.25">
      <c r="B27" s="337"/>
      <c r="C27" s="201" t="s">
        <v>48</v>
      </c>
      <c r="D27" s="203" t="s">
        <v>49</v>
      </c>
    </row>
    <row r="28" spans="2:8" ht="15.75" thickBot="1" x14ac:dyDescent="0.3">
      <c r="B28" s="120" t="s">
        <v>52</v>
      </c>
      <c r="C28" s="209">
        <v>65</v>
      </c>
      <c r="D28" s="210">
        <v>2.7080000000000002</v>
      </c>
    </row>
  </sheetData>
  <mergeCells count="8">
    <mergeCell ref="C26:D26"/>
    <mergeCell ref="B26:B27"/>
    <mergeCell ref="B2:H2"/>
    <mergeCell ref="B4:B5"/>
    <mergeCell ref="C4:D4"/>
    <mergeCell ref="E4:F4"/>
    <mergeCell ref="G4:H4"/>
    <mergeCell ref="B24:H24"/>
  </mergeCells>
  <printOptions gridLines="1"/>
  <pageMargins left="0.05" right="0.05" top="0.5" bottom="0.5" header="0" footer="0"/>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3EA896-516F-4259-982C-05CEEFADC313}">
  <ds:schemaRefs>
    <ds:schemaRef ds:uri="http://schemas.microsoft.com/sharepoint/v3/contenttype/forms"/>
  </ds:schemaRefs>
</ds:datastoreItem>
</file>

<file path=customXml/itemProps2.xml><?xml version="1.0" encoding="utf-8"?>
<ds:datastoreItem xmlns:ds="http://schemas.openxmlformats.org/officeDocument/2006/customXml" ds:itemID="{CA261B1B-2666-451D-8258-8631D1B263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336ADD0-7F64-4A41-B41F-A68F2BB4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Company>MBIE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January 2024</dc:title>
  <cp:keywords>MAKO ID: 174751957</cp:keywords>
  <dcterms:created xsi:type="dcterms:W3CDTF">2024-06-16T21:25:25Z</dcterms:created>
  <dcterms:modified xsi:type="dcterms:W3CDTF">2025-05-22T01:45:49Z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2024-06-16T21:25:51Z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7ffcf800-6af5-4814-936c-97a2ca931049</vt:lpwstr>
  </property>
  <property fmtid="{D5CDD505-2E9C-101B-9397-08002B2CF9AE}" pid="8" name="MSIP_Label_738466f7-346c-47bb-a4d2-4a6558d61975_ContentBits">
    <vt:lpwstr>0</vt:lpwstr>
  </property>
</Properties>
</file>