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https://mbienewzealand-my.sharepoint.com/personal/jan-yves_ruzicka_mbie_govt_nz/Documents/Documents/Docs/Inbox/Historical webtables/"/>
    </mc:Choice>
  </mc:AlternateContent>
  <xr:revisionPtr revIDLastSave="0" documentId="13_ncr:1_{07267E76-C790-4D12-A111-122D4AE294D6}" xr6:coauthVersionLast="47" xr6:coauthVersionMax="47" xr10:uidLastSave="{00000000-0000-0000-0000-000000000000}"/>
  <bookViews>
    <workbookView xWindow="-120" yWindow="-120" windowWidth="29040" windowHeight="15720" xr2:uid="{00000000-000D-0000-FFFF-FFFF00000000}"/>
  </bookViews>
  <sheets>
    <sheet name="Contents" sheetId="10" r:id="rId1"/>
    <sheet name="Notes" sheetId="11" r:id="rId2"/>
    <sheet name="Glossary" sheetId="12" r:id="rId3"/>
    <sheet name="Activity" sheetId="13" r:id="rId4"/>
    <sheet name="Oil and Condensate" sheetId="1" r:id="rId5"/>
    <sheet name="GAS" sheetId="2" r:id="rId6"/>
    <sheet name="LPG" sheetId="3" r:id="rId7"/>
    <sheet name="Gas and LPG Combined" sheetId="4" r:id="rId8"/>
    <sheet name="Gas System Deliverability" sheetId="5" r:id="rId9"/>
    <sheet name="2C Resources" sheetId="6" r:id="rId10"/>
    <sheet name="Petroleum Initially in Place" sheetId="7" r:id="rId11"/>
    <sheet name="Oil Production Profile" sheetId="8" r:id="rId12"/>
    <sheet name="Gas LPG Production Profile" sheetId="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13" l="1"/>
  <c r="U38" i="13"/>
  <c r="U33" i="13"/>
  <c r="U27" i="13"/>
  <c r="U28" i="13"/>
  <c r="U26" i="13"/>
  <c r="U23" i="13"/>
  <c r="U22" i="13"/>
  <c r="U24" i="13"/>
  <c r="U14" i="13"/>
  <c r="U13" i="13"/>
  <c r="U12" i="13"/>
  <c r="U15" i="13"/>
  <c r="U10" i="13"/>
  <c r="U5" i="13"/>
  <c r="H23" i="5"/>
  <c r="G23" i="5"/>
  <c r="F23" i="5"/>
  <c r="E23" i="5"/>
  <c r="D23" i="5"/>
  <c r="C23" i="5"/>
  <c r="M5" i="13"/>
  <c r="N5" i="13"/>
  <c r="O5" i="13"/>
  <c r="P5" i="13"/>
  <c r="Q5" i="13"/>
  <c r="R5" i="13"/>
  <c r="S5" i="13"/>
  <c r="T5" i="13"/>
  <c r="M10" i="13"/>
  <c r="N10" i="13"/>
  <c r="O10" i="13"/>
  <c r="P10" i="13"/>
  <c r="Q10" i="13"/>
  <c r="R10" i="13"/>
  <c r="S10" i="13"/>
  <c r="T10" i="13"/>
  <c r="P12" i="13"/>
  <c r="Q12" i="13"/>
  <c r="R12" i="13"/>
  <c r="S12" i="13"/>
  <c r="T12" i="13"/>
  <c r="P13" i="13"/>
  <c r="P15" i="13"/>
  <c r="Q13" i="13"/>
  <c r="Q15" i="13"/>
  <c r="R13" i="13"/>
  <c r="R15" i="13"/>
  <c r="P14" i="13"/>
  <c r="Q14" i="13"/>
  <c r="R14" i="13"/>
  <c r="S14" i="13"/>
  <c r="T14" i="13"/>
  <c r="M15" i="13"/>
  <c r="N15" i="13"/>
  <c r="O15" i="13"/>
  <c r="S15" i="13"/>
  <c r="T15" i="13"/>
  <c r="P22" i="13"/>
  <c r="P24" i="13"/>
  <c r="Q22" i="13"/>
  <c r="Q24" i="13"/>
  <c r="R22" i="13"/>
  <c r="R24" i="13"/>
  <c r="S22" i="13"/>
  <c r="T22" i="13"/>
  <c r="P23" i="13"/>
  <c r="Q23" i="13"/>
  <c r="R23" i="13"/>
  <c r="S23" i="13"/>
  <c r="T23" i="13"/>
  <c r="M24" i="13"/>
  <c r="N24" i="13"/>
  <c r="O24" i="13"/>
  <c r="S24" i="13"/>
  <c r="T24" i="13"/>
  <c r="P26" i="13"/>
  <c r="Q26" i="13"/>
  <c r="R26" i="13"/>
  <c r="S26" i="13"/>
  <c r="T26" i="13"/>
  <c r="P27" i="13"/>
  <c r="Q27" i="13"/>
  <c r="Q28" i="13"/>
  <c r="R27" i="13"/>
  <c r="R28" i="13"/>
  <c r="S27" i="13"/>
  <c r="S28" i="13"/>
  <c r="T27" i="13"/>
  <c r="B28" i="13"/>
  <c r="C28" i="13"/>
  <c r="D28" i="13"/>
  <c r="E28" i="13"/>
  <c r="F28" i="13"/>
  <c r="G28" i="13"/>
  <c r="H28" i="13"/>
  <c r="I28" i="13"/>
  <c r="J28" i="13"/>
  <c r="K28" i="13"/>
  <c r="L28" i="13"/>
  <c r="M28" i="13"/>
  <c r="N28" i="13"/>
  <c r="O28" i="13"/>
  <c r="P28" i="13"/>
  <c r="T28" i="13"/>
  <c r="P33" i="13"/>
  <c r="Q33" i="13"/>
  <c r="R33" i="13"/>
  <c r="S33" i="13"/>
  <c r="T33" i="13"/>
  <c r="P38" i="13"/>
  <c r="Q38" i="13"/>
  <c r="R38" i="13"/>
  <c r="S38" i="13"/>
  <c r="T38" i="13"/>
  <c r="B42" i="13"/>
  <c r="C42" i="13"/>
  <c r="D42" i="13"/>
  <c r="E42" i="13"/>
  <c r="F42" i="13"/>
  <c r="G42" i="13"/>
  <c r="H42" i="13"/>
  <c r="I42" i="13"/>
  <c r="J42" i="13"/>
  <c r="K42" i="13"/>
  <c r="L42" i="13"/>
  <c r="M42" i="13"/>
  <c r="N42" i="13"/>
  <c r="O42" i="13"/>
  <c r="P42" i="13"/>
  <c r="Q42" i="13"/>
  <c r="R42" i="13"/>
  <c r="S42" i="13"/>
  <c r="T42" i="13"/>
</calcChain>
</file>

<file path=xl/sharedStrings.xml><?xml version="1.0" encoding="utf-8"?>
<sst xmlns="http://schemas.openxmlformats.org/spreadsheetml/2006/main" count="1337" uniqueCount="194">
  <si>
    <t>Oil and Condensate Reserves - as at 1 January 2022</t>
  </si>
  <si>
    <t>Ultimate Recoverable
(1P)</t>
  </si>
  <si>
    <t>Ultimate Recoverable
(2P)</t>
  </si>
  <si>
    <t>Ultimate Recoverable
(3P)</t>
  </si>
  <si>
    <t>Remaining Reserves
(1P)</t>
  </si>
  <si>
    <t>Remaining Reserves
(2P)</t>
  </si>
  <si>
    <t>Remaining Reserves
(3P)</t>
  </si>
  <si>
    <t>Field</t>
  </si>
  <si>
    <t>Type</t>
  </si>
  <si>
    <t>Mm3</t>
  </si>
  <si>
    <t>mmbbls</t>
  </si>
  <si>
    <t>PJ</t>
  </si>
  <si>
    <t>Moturoa</t>
  </si>
  <si>
    <t>OIL</t>
  </si>
  <si>
    <t>Surrey</t>
  </si>
  <si>
    <t>Radnor</t>
  </si>
  <si>
    <t>CONDENSATE</t>
  </si>
  <si>
    <t>Sidewinder</t>
  </si>
  <si>
    <t>Copper Moki</t>
  </si>
  <si>
    <t>Rimu</t>
  </si>
  <si>
    <t>Cheal East</t>
  </si>
  <si>
    <t>Tariki</t>
  </si>
  <si>
    <t>OIL/CONDENSATE</t>
  </si>
  <si>
    <t>.</t>
  </si>
  <si>
    <t>Kowhai</t>
  </si>
  <si>
    <t>Kauri &amp; Manutahi</t>
  </si>
  <si>
    <t>Cheal and Cardiff</t>
  </si>
  <si>
    <t>Ngatoro, Kaimiro, Winsor &amp; Goldie</t>
  </si>
  <si>
    <t>Mangahewa</t>
  </si>
  <si>
    <t>Turangi, Ohanga, Onearo &amp; Urenui</t>
  </si>
  <si>
    <t>Kupe</t>
  </si>
  <si>
    <t>Waihapa/Ngaere</t>
  </si>
  <si>
    <t>Maari &amp; Manaia</t>
  </si>
  <si>
    <t>McKee</t>
  </si>
  <si>
    <t>Pohokura</t>
  </si>
  <si>
    <t>Kapuni</t>
  </si>
  <si>
    <t>Maui</t>
  </si>
  <si>
    <r>
      <t>Total</t>
    </r>
    <r>
      <rPr>
        <b/>
        <vertAlign val="superscript"/>
        <sz val="11"/>
        <color rgb="FF000000"/>
        <rFont val="Calibri"/>
      </rPr>
      <t>(1)</t>
    </r>
  </si>
  <si>
    <r>
      <t>All fields</t>
    </r>
    <r>
      <rPr>
        <vertAlign val="superscript"/>
        <sz val="11"/>
        <color rgb="FF000000"/>
        <rFont val="Calibri"/>
      </rPr>
      <t>(2)</t>
    </r>
  </si>
  <si>
    <t/>
  </si>
  <si>
    <r>
      <rPr>
        <vertAlign val="superscript"/>
        <sz val="11"/>
        <color rgb="FF000000"/>
        <rFont val="Calibri"/>
      </rPr>
      <t>1</t>
    </r>
    <r>
      <rPr>
        <sz val="11"/>
        <color rgb="FF000000"/>
        <rFont val="Calibri"/>
      </rPr>
      <t>Arithmetic total</t>
    </r>
  </si>
  <si>
    <r>
      <rPr>
        <vertAlign val="superscript"/>
        <sz val="11"/>
        <color rgb="FF000000"/>
        <rFont val="Calibri"/>
      </rPr>
      <t>2</t>
    </r>
    <r>
      <rPr>
        <sz val="11"/>
        <color rgb="FF000000"/>
        <rFont val="Calibri"/>
      </rPr>
      <t>The 'All fields' 1P and 3P values were estimated based on probabilistic summation using a Monte Carlo simulation. Arithmetic summation of 1P values will return a number with a much lower probability of occurring. 2P values may be totalled safely</t>
    </r>
  </si>
  <si>
    <t>*Maari includes Maari and Manaia</t>
  </si>
  <si>
    <t>*Ngatoro includes Ngatoro, Kaimiro, Windsor, and Goldie</t>
  </si>
  <si>
    <t>*Turangi includes Turangi, Ohanga, Onaero, and Urenui</t>
  </si>
  <si>
    <r>
      <rPr>
        <b/>
        <vertAlign val="superscript"/>
        <sz val="11"/>
        <color rgb="FF000000"/>
        <rFont val="Calibri"/>
      </rPr>
      <t>3</t>
    </r>
    <r>
      <rPr>
        <b/>
        <sz val="11"/>
        <color rgb="FF000000"/>
        <rFont val="calibri"/>
      </rPr>
      <t>Natural Gas - as at 1 January 2022</t>
    </r>
  </si>
  <si>
    <t>Bcf</t>
  </si>
  <si>
    <t>Hanmer Springs</t>
  </si>
  <si>
    <t>Supplejack</t>
  </si>
  <si>
    <r>
      <rPr>
        <vertAlign val="superscript"/>
        <sz val="11"/>
        <color rgb="FF000000"/>
        <rFont val="Calibri"/>
      </rPr>
      <t>3</t>
    </r>
    <r>
      <rPr>
        <sz val="11"/>
        <color rgb="FF000000"/>
        <rFont val="Calibri"/>
      </rPr>
      <t>These figures represent the combined total of gas and LPG reserves. Units were limited to petajoules (PJ) for ease of comparison.</t>
    </r>
  </si>
  <si>
    <t>LPG Reserves - as at 1 January 2022</t>
  </si>
  <si>
    <t>kt</t>
  </si>
  <si>
    <t>Kauri &amp;
Manutahi</t>
  </si>
  <si>
    <t>Gas and LPG Combined Reserves - as at 1 January 2022</t>
  </si>
  <si>
    <t>Ultimate
Recoverable
(1P)</t>
  </si>
  <si>
    <t>Ultimate
Recoverable
(2P)</t>
  </si>
  <si>
    <t>Ultimate
Recoverable
(3P)</t>
  </si>
  <si>
    <t>Remaining
Reserves
(1P)</t>
  </si>
  <si>
    <t>Remaining
Reserves
(2P)</t>
  </si>
  <si>
    <t>Remaining
Reserves
(3P)</t>
  </si>
  <si>
    <t>'Gas System Deliverability - 2021</t>
  </si>
  <si>
    <t>Maximum Deliverability</t>
  </si>
  <si>
    <t>Minimum Deliverability</t>
  </si>
  <si>
    <t>Actual average for 2021</t>
  </si>
  <si>
    <t>TJ/day</t>
  </si>
  <si>
    <t>TJ/hour</t>
  </si>
  <si>
    <t>Ahuroa Gas Storage facility</t>
  </si>
  <si>
    <t>Total</t>
  </si>
  <si>
    <t>*Includes Cheal Northeast</t>
  </si>
  <si>
    <t>Contingent Resources - as at 1 January 2022</t>
  </si>
  <si>
    <r>
      <t>Contingent Resources</t>
    </r>
    <r>
      <rPr>
        <b/>
        <vertAlign val="superscript"/>
        <sz val="11"/>
        <color rgb="FF000000"/>
        <rFont val="Calibri"/>
      </rPr>
      <t>1</t>
    </r>
  </si>
  <si>
    <t>Oil
(million
barrels)</t>
  </si>
  <si>
    <t>Condensate
(million
barrels)</t>
  </si>
  <si>
    <t>LPG
(1,000
tonnes)</t>
  </si>
  <si>
    <t>Gas
(PJ)</t>
  </si>
  <si>
    <t/>
  </si>
  <si>
    <t>Puka</t>
  </si>
  <si>
    <t>Karewa</t>
  </si>
  <si>
    <r>
      <rPr>
        <vertAlign val="superscript"/>
        <sz val="11"/>
        <color rgb="FF000000"/>
        <rFont val="Calibri"/>
      </rPr>
      <t>1</t>
    </r>
    <r>
      <rPr>
        <sz val="11"/>
        <color rgb="FF000000"/>
        <rFont val="Calibri"/>
      </rPr>
      <t>Estimated quantities, at a given date, potentially recoverable from known</t>
    </r>
  </si>
  <si>
    <t>accumulations, but for which the applied project(s) are not yet considered mature</t>
  </si>
  <si>
    <t>enough for commercial development due to one or more contingencies.</t>
  </si>
  <si>
    <t>Petroleum initially in place - as at 1 January 2022</t>
  </si>
  <si>
    <t>Liquids</t>
  </si>
  <si>
    <t>Gas</t>
  </si>
  <si>
    <t>P1</t>
  </si>
  <si>
    <t>P2</t>
  </si>
  <si>
    <t>P3</t>
  </si>
  <si>
    <t>MMm3</t>
  </si>
  <si>
    <t>MMbbl</t>
  </si>
  <si>
    <t>Bscf</t>
  </si>
  <si>
    <t>-</t>
  </si>
  <si>
    <t>Crude Oil and Condensate Production Profile (Forecast) – mmbbl</t>
  </si>
  <si>
    <r>
      <t>Gas Production Profile (Forecast) – PJ</t>
    </r>
    <r>
      <rPr>
        <b/>
        <vertAlign val="superscript"/>
        <sz val="11"/>
        <color rgb="FF000000"/>
        <rFont val="Calibri"/>
      </rPr>
      <t>1</t>
    </r>
  </si>
  <si>
    <r>
      <t>LPG Production Profile (Forecast) – PJ</t>
    </r>
    <r>
      <rPr>
        <b/>
        <vertAlign val="superscript"/>
        <sz val="11"/>
        <color rgb="FF000000"/>
        <rFont val="Calibri"/>
      </rPr>
      <t>2</t>
    </r>
  </si>
  <si>
    <r>
      <rPr>
        <vertAlign val="superscript"/>
        <sz val="11"/>
        <color rgb="FF000000"/>
        <rFont val="Calibri"/>
      </rPr>
      <t>1</t>
    </r>
    <r>
      <rPr>
        <sz val="11"/>
        <color rgb="FF000000"/>
        <rFont val="Calibri"/>
      </rPr>
      <t>Conversion to PJ from bcf using 1 ft3 = 0.0283168 m3  and weighted average calorific values from each individual field</t>
    </r>
  </si>
  <si>
    <r>
      <rPr>
        <vertAlign val="superscript"/>
        <sz val="11"/>
        <color rgb="FF000000"/>
        <rFont val="Calibri"/>
      </rPr>
      <t>2</t>
    </r>
    <r>
      <rPr>
        <sz val="11"/>
        <color rgb="FF000000"/>
        <rFont val="Calibri"/>
      </rPr>
      <t>Conversion to PJ from kt using 1 PJ = 20.25 kt</t>
    </r>
  </si>
  <si>
    <t>Rimu, Kauri &amp; Manutahi</t>
  </si>
  <si>
    <t>Storage Facility</t>
  </si>
  <si>
    <t>New Zealand Oil and Gas Reserves tables</t>
  </si>
  <si>
    <t>Produced by 
Markets Team
Evidence and Insights Branch
Ministry of Business, Innovation and Employment</t>
  </si>
  <si>
    <t>energyinfo@mbie.govt.nz</t>
  </si>
  <si>
    <t>These tables can also be found alongside the Energy in New Zealand publication</t>
  </si>
  <si>
    <t>Energy in New Zealand</t>
  </si>
  <si>
    <t>Notes</t>
  </si>
  <si>
    <t>A description of the methodology used in creation of the main reserves tables</t>
  </si>
  <si>
    <t>Glossary</t>
  </si>
  <si>
    <t>Explanation of the terminology used to describe oil and gas reserves</t>
  </si>
  <si>
    <t>Activity</t>
  </si>
  <si>
    <t>Oil and Condensate</t>
  </si>
  <si>
    <r>
      <t>Units include million cubic metres (Mm</t>
    </r>
    <r>
      <rPr>
        <i/>
        <vertAlign val="superscript"/>
        <sz val="11"/>
        <color theme="1"/>
        <rFont val="Calibri"/>
        <family val="2"/>
      </rPr>
      <t>3</t>
    </r>
    <r>
      <rPr>
        <i/>
        <sz val="11"/>
        <color theme="1"/>
        <rFont val="Calibri"/>
        <family val="2"/>
      </rPr>
      <t>), million barrels (mmbbls), and petajoules (PJ)</t>
    </r>
  </si>
  <si>
    <r>
      <t>Units include million cubic metres (Mm</t>
    </r>
    <r>
      <rPr>
        <i/>
        <vertAlign val="superscript"/>
        <sz val="11"/>
        <color theme="1"/>
        <rFont val="Calibri"/>
        <family val="2"/>
      </rPr>
      <t>3</t>
    </r>
    <r>
      <rPr>
        <i/>
        <sz val="11"/>
        <color theme="1"/>
        <rFont val="Calibri"/>
        <family val="2"/>
      </rPr>
      <t>),billion cubic feet (Bcf), and petajoules (PJ)</t>
    </r>
  </si>
  <si>
    <t>LPG</t>
  </si>
  <si>
    <t>Units include kilotonnes (kt), and petajoules (PJ)</t>
  </si>
  <si>
    <t>Gas and LPG combined</t>
  </si>
  <si>
    <t>Units are constrained to petajoules (PJ)</t>
  </si>
  <si>
    <t>Gas system deliverability</t>
  </si>
  <si>
    <t>2C resources</t>
  </si>
  <si>
    <t>Petroleum Initially in Place</t>
  </si>
  <si>
    <t>Summary table of commodities initially in place</t>
  </si>
  <si>
    <t>Oil production profile</t>
  </si>
  <si>
    <t>Forecast oil production by field</t>
  </si>
  <si>
    <t>Gas/LPG production profile</t>
  </si>
  <si>
    <t>Forecast gas and LPG production by field</t>
  </si>
  <si>
    <t>Monte Carlo methodology</t>
  </si>
  <si>
    <t>The P1 and P3 totals in this workbook were derived using a Monte Carlo simulation of the possible distribution of each field's reserves.</t>
  </si>
  <si>
    <t>The process used is as follows:</t>
  </si>
  <si>
    <t>1. Each field submits Annual Summary Reports to MBIE. These returns include several units of measure. We only use the PJ units for calculation purposes and to ensure a simple comparison between fuel types. Conversion to other units is achieved using the data provided by each operator.</t>
  </si>
  <si>
    <t>2. The reported P2 and P1 figures are then used to calculate a standard deviation for each field. For this calculation, we assume the P2 to be the mean, and P1 to be the 0.1 quantile.</t>
  </si>
  <si>
    <t>The calculation used is SD = (P1 - P2)/qnorm(0.1)</t>
  </si>
  <si>
    <t>3. We have used a lognormal distribution to model potential volumes for each field.</t>
  </si>
  <si>
    <t>The lognormal requires calculation of the location and shape parameters. These are calculated as follows where s is the standard deviation, and m is the mean.</t>
  </si>
  <si>
    <t>location = log(m^2 / sqrt(s^2 + m^2))</t>
  </si>
  <si>
    <t>shape = sqrt(log(1 + (s^2 / m^2)))</t>
  </si>
  <si>
    <t>4. The data is then filtered by commodity (gas, oil, condensate, lpg) and calculations are performed on each fuel type subset.</t>
  </si>
  <si>
    <t>5. We now calculate 100,000 samples for each field based on the lognormal distribution of possible values</t>
  </si>
  <si>
    <t>6. Each set of samples is summed, leaving us with 100,000 possible national totals</t>
  </si>
  <si>
    <t>7. This simulated set of national totals effectively forms a distribution of possible values. We take the 0.1, 0.5, and 0.9 quantiles of this range as the P1, P2, and P3 values respectively.</t>
  </si>
  <si>
    <t>Note on LPG methodology</t>
  </si>
  <si>
    <t>The calculation of LPG reserves does not include any process conversion losses associated with bringing the LPG to market</t>
  </si>
  <si>
    <t>The volumes are a direct reflection of the volumes reported by each operator in the Annual Summary Reports</t>
  </si>
  <si>
    <t>Key terms used within this document</t>
  </si>
  <si>
    <t>1P, 2P, 3P reserves</t>
  </si>
  <si>
    <t>1P reserves are Proven reserves (both developed and undeveloped). These reserves have a 90% certainty of being produced.</t>
  </si>
  <si>
    <t>2P reserves Proven reserves + Probable reserves, hence 2P. These reserves have a 50% certainty of being produced.</t>
  </si>
  <si>
    <t>3P reserves are proven reserves + probable reserves + possible reserves, hence 3P. These reserves have a 10% certainty of being produced.</t>
  </si>
  <si>
    <t>Ultimately recoverable reserves</t>
  </si>
  <si>
    <t>The Ultimately Recoverable reserves is the sum of the estimated resources at a particular time and the cumulative production up to that time.</t>
  </si>
  <si>
    <t>Remaining reserves</t>
  </si>
  <si>
    <t>The Remaining Reserves are the estimated volume of resource in the ground that is still recoverable given the technological and economic factors at the time.</t>
  </si>
  <si>
    <t>Contingent Resources</t>
  </si>
  <si>
    <t>Contingent Resources are resources estimated at a particular time to be potentially recoverable, but which are not commercially recoverable at that time. This could be a result of technological barriers, or economic factors. It is possible for remaining reserves to be reclassified as Contingent Resources in light of changing economic conditions.</t>
  </si>
  <si>
    <t>Petroleum initially in place</t>
  </si>
  <si>
    <r>
      <t xml:space="preserve">This is the quantity of petroleum estimated to have originally existed in naturally occurring formations. It is defined as the quantity of petroleum estimated to be in known accumulations, plus cumulative production from those resources, plus estimated quantities yet to be discovered. 
</t>
    </r>
    <r>
      <rPr>
        <i/>
        <sz val="10"/>
        <color theme="1"/>
        <rFont val="Calibri"/>
        <family val="2"/>
      </rPr>
      <t xml:space="preserve">Source https://www.spe.org/industry/petroleum-resources-classification-system-definitions.php </t>
    </r>
  </si>
  <si>
    <t>Summary table of oil and condensate reserves as at 1 Jan 2022. Includes 1P, 2P, and 3P Ultimately Recoverable Reserves, and Remaining Reserves by field</t>
  </si>
  <si>
    <t>Summary table of gas reserves as at 1 Jan 2022. Includes 1P, 2P, and 3P Ultimately Recoverable Reserves, and Remaining Reserves by field</t>
  </si>
  <si>
    <t>Summary table of LPG reserves as at 1 Jan 2022. Includes 1P, 2P, and 3P Ultimately Recoverable Reserves, and Remaining Reserves by field</t>
  </si>
  <si>
    <t>Summary table of combined Gas and LPG reserves as at 1 Jan 2022. Includes 1P, 2P, and 3P Ultimately Recoverable Reserves, and Remaining Reserves by field</t>
  </si>
  <si>
    <t>Minimum, maximum, and average gas deliverability for 2021, by field</t>
  </si>
  <si>
    <t>Contingent resources by field as at 1 Jan 2022</t>
  </si>
  <si>
    <t>Total No of Permits</t>
  </si>
  <si>
    <t>Number of PMPs and PMLs at Granted Status</t>
  </si>
  <si>
    <t>Number of PEPs &amp; PPPs at Granted Status</t>
  </si>
  <si>
    <t>Total Permits Ended</t>
  </si>
  <si>
    <t>Permits revoked</t>
  </si>
  <si>
    <t>Permits expired</t>
  </si>
  <si>
    <t>Permits surrenderred</t>
  </si>
  <si>
    <t>Total Permits Granted</t>
  </si>
  <si>
    <t>PMPs Granted</t>
  </si>
  <si>
    <t>PEPs Granted</t>
  </si>
  <si>
    <t>PPPs Granted</t>
  </si>
  <si>
    <t>Expenditure, All Permits – National Total ($NZDm)</t>
  </si>
  <si>
    <t>PMP/PML National Expenditure ($NZDm)</t>
  </si>
  <si>
    <t>PEP &amp; PPP National Expenditure ($NZDm)</t>
  </si>
  <si>
    <t>Total Seismic Expenditure ($NZDm)</t>
  </si>
  <si>
    <t>Reprocessing Expenditure ($NZDm)</t>
  </si>
  <si>
    <t>Acquisition Expenditure ($NZDm)</t>
  </si>
  <si>
    <r>
      <t>3-D Seismic Reprocessed (km</t>
    </r>
    <r>
      <rPr>
        <vertAlign val="superscript"/>
        <sz val="11"/>
        <color indexed="8"/>
        <rFont val="Arial"/>
        <family val="2"/>
      </rPr>
      <t>2</t>
    </r>
    <r>
      <rPr>
        <sz val="11"/>
        <color indexed="8"/>
        <rFont val="Arial"/>
        <family val="2"/>
      </rPr>
      <t>)</t>
    </r>
  </si>
  <si>
    <r>
      <t>3-D Seismic Acquired (km</t>
    </r>
    <r>
      <rPr>
        <vertAlign val="superscript"/>
        <sz val="11"/>
        <color indexed="8"/>
        <rFont val="Arial"/>
        <family val="2"/>
      </rPr>
      <t>2</t>
    </r>
    <r>
      <rPr>
        <sz val="11"/>
        <color indexed="8"/>
        <rFont val="Arial"/>
        <family val="2"/>
      </rPr>
      <t>)</t>
    </r>
  </si>
  <si>
    <t>2-D Seismic Reprocessed (km)</t>
  </si>
  <si>
    <t>2-D Seismic Acquired (km)</t>
  </si>
  <si>
    <t>Total Well Expenditure ($NZDm)</t>
  </si>
  <si>
    <t>Development Well Expenditure ($NZDm)</t>
  </si>
  <si>
    <t>Appraisal Well Expenditure ($NZDm)</t>
  </si>
  <si>
    <t>Exploration Well Expenditure ($NZDm)</t>
  </si>
  <si>
    <t>Total Metres Made</t>
  </si>
  <si>
    <t>Development Wells Metres Made (mAH)</t>
  </si>
  <si>
    <t>Appraisal Wells Metres Made (mAH)</t>
  </si>
  <si>
    <t>Exploration Well Metres Made (mAH)</t>
  </si>
  <si>
    <t>Total Wells Drilled</t>
  </si>
  <si>
    <t>Development Wells</t>
  </si>
  <si>
    <t>Appraisal Wells</t>
  </si>
  <si>
    <t>Exploration Wells</t>
  </si>
  <si>
    <t xml:space="preserve">National Totals – Activity Statistics Combined for PPPs, PEPs, PMPs and PMLs </t>
  </si>
  <si>
    <t>2021 data to be released with Energy In New Zealand, later 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</si>
</sst>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164" formatCode="#,###,###,##0.0"/>
    <numFmt numFmtId="165" formatCode="#,###,###,###,##0.00"/>
    <numFmt numFmtId="166" formatCode="###,###,###,##0"/>
    <numFmt numFmtId="167" formatCode="#,###,###,###,###,##0"/>
    <numFmt numFmtId="168" formatCode="###,###,##0.00"/>
    <numFmt numFmtId="169" formatCode="#####0.0"/>
    <numFmt numFmtId="170" formatCode="##,##0.00"/>
    <numFmt numFmtId="171" formatCode="##,###,##0"/>
    <numFmt numFmtId="172" formatCode="&quot;$&quot;#,##0"/>
    <numFmt numFmtId="173" formatCode="&quot;$&quot;#,##0.00"/>
    <numFmt numFmtId="174" formatCode="#,##0.0"/>
    <numFmt numFmtId="175" formatCode="&quot;$&quot;#,##0.000;[Red]\-&quot;$&quot;#,##0.000"/>
  </numFmts>
  <fonts count="26" x14ac:knownFonts="1">
    <font>
      <sz val="9.5"/>
      <color rgb="FF000000"/>
      <name val="Arial"/>
    </font>
    <font>
      <sz val="11"/>
      <color theme="1"/>
      <name val="Arial"/>
      <family val="2"/>
    </font>
    <font>
      <b/>
      <sz val="11"/>
      <color rgb="FF000000"/>
      <name val="calibri"/>
    </font>
    <font>
      <b/>
      <sz val="11"/>
      <color rgb="FF000000"/>
      <name val="Calibri"/>
    </font>
    <font>
      <sz val="11"/>
      <color rgb="FF000000"/>
      <name val="Calibri"/>
    </font>
    <font>
      <sz val="11"/>
      <color rgb="FF000000"/>
      <name val="calibri"/>
    </font>
    <font>
      <sz val="9.5"/>
      <color rgb="FF112277"/>
      <name val="Arial"/>
    </font>
    <font>
      <b/>
      <vertAlign val="superscript"/>
      <sz val="11"/>
      <color rgb="FF000000"/>
      <name val="Calibri"/>
    </font>
    <font>
      <vertAlign val="superscript"/>
      <sz val="11"/>
      <color rgb="FF000000"/>
      <name val="Calibri"/>
    </font>
    <font>
      <sz val="11"/>
      <color rgb="FF000000"/>
      <name val="Calibri"/>
      <family val="2"/>
    </font>
    <font>
      <sz val="11"/>
      <color theme="1"/>
      <name val="Courier New"/>
      <family val="2"/>
      <scheme val="minor"/>
    </font>
    <font>
      <sz val="11"/>
      <color theme="1"/>
      <name val="Calibri"/>
      <family val="2"/>
    </font>
    <font>
      <b/>
      <sz val="16"/>
      <name val="Calibri"/>
      <family val="2"/>
    </font>
    <font>
      <u/>
      <sz val="11"/>
      <color theme="10"/>
      <name val="Courier New"/>
      <family val="2"/>
      <scheme val="minor"/>
    </font>
    <font>
      <u/>
      <sz val="11"/>
      <color theme="10"/>
      <name val="Calibri"/>
      <family val="2"/>
    </font>
    <font>
      <i/>
      <sz val="11"/>
      <color theme="1"/>
      <name val="Calibri"/>
      <family val="2"/>
    </font>
    <font>
      <i/>
      <vertAlign val="superscript"/>
      <sz val="11"/>
      <color theme="1"/>
      <name val="Calibri"/>
      <family val="2"/>
    </font>
    <font>
      <b/>
      <sz val="14"/>
      <color theme="1"/>
      <name val="Calibri"/>
      <family val="2"/>
    </font>
    <font>
      <sz val="14"/>
      <color theme="1"/>
      <name val="Calibri"/>
      <family val="2"/>
    </font>
    <font>
      <i/>
      <sz val="10"/>
      <color theme="1"/>
      <name val="Calibri"/>
      <family val="2"/>
    </font>
    <font>
      <b/>
      <sz val="11"/>
      <color theme="1"/>
      <name val="Arial"/>
      <family val="2"/>
    </font>
    <font>
      <b/>
      <sz val="11"/>
      <color indexed="8"/>
      <name val="Arial"/>
      <family val="2"/>
    </font>
    <font>
      <sz val="11"/>
      <color indexed="8"/>
      <name val="Arial"/>
      <family val="2"/>
    </font>
    <font>
      <vertAlign val="superscript"/>
      <sz val="11"/>
      <color indexed="8"/>
      <name val="Arial"/>
      <family val="2"/>
    </font>
    <font>
      <sz val="11"/>
      <name val="Arial"/>
      <family val="2"/>
    </font>
    <font>
      <b/>
      <sz val="11"/>
      <name val="Arial"/>
      <family val="2"/>
    </font>
  </fonts>
  <fills count="8">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DCE6F1"/>
        <bgColor indexed="64"/>
      </patternFill>
    </fill>
    <fill>
      <patternFill patternType="solid">
        <fgColor theme="0" tint="-0.14999847407452621"/>
        <bgColor indexed="64"/>
      </patternFill>
    </fill>
    <fill>
      <patternFill patternType="solid">
        <fgColor theme="8" tint="0.79998168889431442"/>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0B7BB"/>
      </left>
      <right style="thin">
        <color rgb="FFB0B7BB"/>
      </right>
      <top style="thin">
        <color rgb="FFB0B7BB"/>
      </top>
      <bottom style="thin">
        <color rgb="FFB0B7BB"/>
      </bottom>
      <diagonal/>
    </border>
    <border>
      <left style="thin">
        <color rgb="FFB0B7BB"/>
      </left>
      <right style="thin">
        <color rgb="FF000000"/>
      </right>
      <top style="thin">
        <color rgb="FF000000"/>
      </top>
      <bottom style="thin">
        <color rgb="FFB0B7BB"/>
      </bottom>
      <diagonal/>
    </border>
    <border>
      <left style="thin">
        <color rgb="FFB0B7BB"/>
      </left>
      <right style="thin">
        <color rgb="FFB0B7BB"/>
      </right>
      <top style="thin">
        <color rgb="FFB0B7BB"/>
      </top>
      <bottom style="thin">
        <color rgb="FF000000"/>
      </bottom>
      <diagonal/>
    </border>
    <border>
      <left style="thin">
        <color rgb="FF000000"/>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
      <left style="thin">
        <color rgb="FFC1C1C1"/>
      </left>
      <right style="thin">
        <color rgb="FF000000"/>
      </right>
      <top style="thin">
        <color rgb="FFC1C1C1"/>
      </top>
      <bottom style="thin">
        <color rgb="FFC1C1C1"/>
      </bottom>
      <diagonal/>
    </border>
    <border>
      <left style="thin">
        <color rgb="FFC1C1C1"/>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B0B7BB"/>
      </left>
      <right style="thin">
        <color rgb="FF000000"/>
      </right>
      <top style="thin">
        <color rgb="FF000000"/>
      </top>
      <bottom style="thin">
        <color rgb="FF000000"/>
      </bottom>
      <diagonal/>
    </border>
    <border>
      <left style="thin">
        <color rgb="FF000000"/>
      </left>
      <right style="thin">
        <color rgb="FF000000"/>
      </right>
      <top style="thin">
        <color rgb="FFC1C1C1"/>
      </top>
      <bottom style="thin">
        <color rgb="FFC1C1C1"/>
      </bottom>
      <diagonal/>
    </border>
    <border>
      <left style="thin">
        <color rgb="FFC1C1C1"/>
      </left>
      <right style="dashed">
        <color rgb="FF000000"/>
      </right>
      <top style="thin">
        <color rgb="FFC1C1C1"/>
      </top>
      <bottom style="thin">
        <color rgb="FFC1C1C1"/>
      </bottom>
      <diagonal/>
    </border>
    <border>
      <left style="thin">
        <color rgb="FFC1C1C1"/>
      </left>
      <right/>
      <top style="thin">
        <color rgb="FF000000"/>
      </top>
      <bottom style="thin">
        <color rgb="FF000000"/>
      </bottom>
      <diagonal/>
    </border>
    <border>
      <left style="thin">
        <color rgb="FFB0B7BB"/>
      </left>
      <right style="thin">
        <color rgb="FFB0B7BB"/>
      </right>
      <top style="thin">
        <color rgb="FF000000"/>
      </top>
      <bottom style="thin">
        <color rgb="FF000000"/>
      </bottom>
      <diagonal/>
    </border>
    <border>
      <left style="thin">
        <color rgb="FFC1C1C1"/>
      </left>
      <right/>
      <top style="thin">
        <color rgb="FFC1C1C1"/>
      </top>
      <bottom style="thin">
        <color rgb="FFC1C1C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indexed="64"/>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rgb="FFC1C1C1"/>
      </left>
      <right style="thin">
        <color indexed="64"/>
      </right>
      <top style="thin">
        <color rgb="FFC1C1C1"/>
      </top>
      <bottom style="thin">
        <color rgb="FFC1C1C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medium">
        <color theme="1"/>
      </top>
      <bottom style="medium">
        <color theme="1"/>
      </bottom>
      <diagonal/>
    </border>
  </borders>
  <cellStyleXfs count="4">
    <xf numFmtId="0" fontId="0" fillId="0" borderId="0"/>
    <xf numFmtId="0" fontId="10" fillId="0" borderId="0"/>
    <xf numFmtId="0" fontId="13" fillId="0" borderId="0" applyNumberFormat="0" applyFill="0" applyBorder="0" applyAlignment="0" applyProtection="0"/>
    <xf numFmtId="0" fontId="1" fillId="0" borderId="0"/>
  </cellStyleXfs>
  <cellXfs count="183">
    <xf numFmtId="0" fontId="0" fillId="2" borderId="0" xfId="0" applyFont="1" applyFill="1" applyBorder="1" applyAlignment="1">
      <alignment horizontal="left"/>
    </xf>
    <xf numFmtId="0" fontId="2" fillId="2" borderId="0" xfId="0" applyFont="1" applyFill="1" applyBorder="1" applyAlignment="1">
      <alignment horizontal="left" wrapText="1"/>
    </xf>
    <xf numFmtId="0" fontId="3" fillId="3" borderId="1" xfId="0" applyFont="1" applyFill="1" applyBorder="1" applyAlignment="1">
      <alignment horizont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xf>
    <xf numFmtId="0" fontId="4" fillId="4" borderId="2" xfId="0" applyFont="1" applyFill="1" applyBorder="1" applyAlignment="1">
      <alignment horizontal="left"/>
    </xf>
    <xf numFmtId="164" fontId="4" fillId="4" borderId="1" xfId="0" applyNumberFormat="1" applyFont="1" applyFill="1" applyBorder="1" applyAlignment="1">
      <alignment horizontal="center"/>
    </xf>
    <xf numFmtId="165" fontId="4" fillId="4" borderId="1" xfId="0" applyNumberFormat="1" applyFont="1" applyFill="1" applyBorder="1" applyAlignment="1">
      <alignment horizontal="center"/>
    </xf>
    <xf numFmtId="166" fontId="4" fillId="4" borderId="1" xfId="0" applyNumberFormat="1" applyFont="1" applyFill="1" applyBorder="1" applyAlignment="1">
      <alignment horizontal="center"/>
    </xf>
    <xf numFmtId="167" fontId="4" fillId="4" borderId="1" xfId="0" applyNumberFormat="1" applyFont="1" applyFill="1" applyBorder="1" applyAlignment="1">
      <alignment horizontal="center"/>
    </xf>
    <xf numFmtId="0" fontId="3" fillId="4" borderId="1" xfId="0" applyFont="1" applyFill="1" applyBorder="1" applyAlignment="1">
      <alignment horizontal="left"/>
    </xf>
    <xf numFmtId="164" fontId="3" fillId="4" borderId="1" xfId="0" applyNumberFormat="1" applyFont="1" applyFill="1" applyBorder="1" applyAlignment="1">
      <alignment horizontal="center"/>
    </xf>
    <xf numFmtId="165" fontId="3" fillId="4" borderId="1" xfId="0" applyNumberFormat="1" applyFont="1" applyFill="1" applyBorder="1" applyAlignment="1">
      <alignment horizontal="center"/>
    </xf>
    <xf numFmtId="0" fontId="5" fillId="2" borderId="0" xfId="0" applyFont="1" applyFill="1" applyBorder="1" applyAlignment="1">
      <alignment horizontal="left" wrapText="1"/>
    </xf>
    <xf numFmtId="0" fontId="4" fillId="4" borderId="2" xfId="0" applyFont="1" applyFill="1" applyBorder="1" applyAlignment="1">
      <alignment horizontal="left" wrapText="1"/>
    </xf>
    <xf numFmtId="168" fontId="4" fillId="4" borderId="1" xfId="0" applyNumberFormat="1" applyFont="1" applyFill="1" applyBorder="1" applyAlignment="1">
      <alignment horizontal="center"/>
    </xf>
    <xf numFmtId="168" fontId="3" fillId="4" borderId="1" xfId="0" applyNumberFormat="1" applyFont="1" applyFill="1" applyBorder="1" applyAlignment="1">
      <alignment horizontal="center"/>
    </xf>
    <xf numFmtId="0" fontId="3" fillId="4" borderId="3" xfId="0" applyFont="1" applyFill="1" applyBorder="1" applyAlignment="1">
      <alignment horizontal="center"/>
    </xf>
    <xf numFmtId="0" fontId="4" fillId="4" borderId="5" xfId="0" applyFont="1" applyFill="1" applyBorder="1" applyAlignment="1">
      <alignment horizontal="center"/>
    </xf>
    <xf numFmtId="0" fontId="4" fillId="5" borderId="6" xfId="0" applyFont="1" applyFill="1" applyBorder="1" applyAlignment="1">
      <alignment horizontal="left"/>
    </xf>
    <xf numFmtId="169" fontId="4" fillId="5" borderId="7" xfId="0" applyNumberFormat="1" applyFont="1" applyFill="1" applyBorder="1" applyAlignment="1">
      <alignment horizontal="center"/>
    </xf>
    <xf numFmtId="169" fontId="4" fillId="5" borderId="8" xfId="0" applyNumberFormat="1" applyFont="1" applyFill="1" applyBorder="1" applyAlignment="1">
      <alignment horizontal="center"/>
    </xf>
    <xf numFmtId="0" fontId="4" fillId="4" borderId="6" xfId="0" applyFont="1" applyFill="1" applyBorder="1" applyAlignment="1">
      <alignment horizontal="left"/>
    </xf>
    <xf numFmtId="169" fontId="4" fillId="4" borderId="7" xfId="0" applyNumberFormat="1" applyFont="1" applyFill="1" applyBorder="1" applyAlignment="1">
      <alignment horizontal="center"/>
    </xf>
    <xf numFmtId="169" fontId="4" fillId="4" borderId="8" xfId="0" applyNumberFormat="1" applyFont="1" applyFill="1" applyBorder="1" applyAlignment="1">
      <alignment horizontal="center"/>
    </xf>
    <xf numFmtId="0" fontId="4" fillId="4" borderId="0" xfId="0" applyFont="1" applyFill="1" applyBorder="1" applyAlignment="1">
      <alignment horizontal="center"/>
    </xf>
    <xf numFmtId="0" fontId="4" fillId="4" borderId="11" xfId="0" applyFont="1" applyFill="1" applyBorder="1" applyAlignment="1">
      <alignment horizontal="center" wrapText="1"/>
    </xf>
    <xf numFmtId="0" fontId="4" fillId="5" borderId="0" xfId="0" applyFont="1" applyFill="1" applyBorder="1" applyAlignment="1">
      <alignment horizontal="left"/>
    </xf>
    <xf numFmtId="168" fontId="4" fillId="5" borderId="0" xfId="0" applyNumberFormat="1" applyFont="1" applyFill="1" applyBorder="1" applyAlignment="1">
      <alignment horizontal="right" vertical="center"/>
    </xf>
    <xf numFmtId="166" fontId="4" fillId="5" borderId="0" xfId="0" applyNumberFormat="1" applyFont="1" applyFill="1" applyBorder="1" applyAlignment="1">
      <alignment horizontal="right" vertical="center"/>
    </xf>
    <xf numFmtId="0" fontId="4" fillId="4" borderId="0" xfId="0" applyFont="1" applyFill="1" applyBorder="1" applyAlignment="1">
      <alignment horizontal="left"/>
    </xf>
    <xf numFmtId="168" fontId="4" fillId="4" borderId="0" xfId="0" applyNumberFormat="1" applyFont="1" applyFill="1" applyBorder="1" applyAlignment="1">
      <alignment horizontal="right" vertical="center"/>
    </xf>
    <xf numFmtId="166" fontId="4" fillId="4" borderId="0" xfId="0" applyNumberFormat="1" applyFont="1" applyFill="1" applyBorder="1" applyAlignment="1">
      <alignment horizontal="right" vertical="center"/>
    </xf>
    <xf numFmtId="0" fontId="3" fillId="4" borderId="12" xfId="0" applyFont="1" applyFill="1" applyBorder="1" applyAlignment="1">
      <alignment horizontal="left"/>
    </xf>
    <xf numFmtId="168" fontId="3" fillId="4" borderId="12" xfId="0" applyNumberFormat="1" applyFont="1" applyFill="1" applyBorder="1" applyAlignment="1">
      <alignment horizontal="right" vertical="center"/>
    </xf>
    <xf numFmtId="0" fontId="4" fillId="4" borderId="3" xfId="0" applyFont="1" applyFill="1" applyBorder="1" applyAlignment="1">
      <alignment horizontal="center"/>
    </xf>
    <xf numFmtId="0" fontId="4" fillId="4" borderId="5" xfId="0" applyFont="1" applyFill="1" applyBorder="1" applyAlignment="1">
      <alignment horizontal="center"/>
    </xf>
    <xf numFmtId="0" fontId="4" fillId="5" borderId="14" xfId="0" applyFont="1" applyFill="1" applyBorder="1" applyAlignment="1">
      <alignment horizontal="left"/>
    </xf>
    <xf numFmtId="166" fontId="4" fillId="5" borderId="7" xfId="0" applyNumberFormat="1" applyFont="1" applyFill="1" applyBorder="1" applyAlignment="1">
      <alignment horizontal="right" vertical="center"/>
    </xf>
    <xf numFmtId="166" fontId="4" fillId="5" borderId="15" xfId="0" applyNumberFormat="1" applyFont="1" applyFill="1" applyBorder="1" applyAlignment="1">
      <alignment horizontal="right" vertical="center"/>
    </xf>
    <xf numFmtId="166" fontId="4" fillId="5" borderId="8" xfId="0" applyNumberFormat="1" applyFont="1" applyFill="1" applyBorder="1" applyAlignment="1">
      <alignment horizontal="right" vertical="center"/>
    </xf>
    <xf numFmtId="0" fontId="4" fillId="4" borderId="14" xfId="0" applyFont="1" applyFill="1" applyBorder="1" applyAlignment="1">
      <alignment horizontal="left"/>
    </xf>
    <xf numFmtId="166" fontId="4" fillId="4" borderId="7" xfId="0" applyNumberFormat="1" applyFont="1" applyFill="1" applyBorder="1" applyAlignment="1">
      <alignment horizontal="right" vertical="center"/>
    </xf>
    <xf numFmtId="166" fontId="4" fillId="4" borderId="15" xfId="0" applyNumberFormat="1" applyFont="1" applyFill="1" applyBorder="1" applyAlignment="1">
      <alignment horizontal="right" vertical="center"/>
    </xf>
    <xf numFmtId="166" fontId="4" fillId="4" borderId="8" xfId="0" applyNumberFormat="1" applyFont="1" applyFill="1" applyBorder="1" applyAlignment="1">
      <alignment horizontal="right" vertical="center"/>
    </xf>
    <xf numFmtId="166" fontId="3" fillId="4" borderId="16" xfId="0" applyNumberFormat="1" applyFont="1" applyFill="1" applyBorder="1" applyAlignment="1">
      <alignment horizontal="right" vertical="center"/>
    </xf>
    <xf numFmtId="166" fontId="3" fillId="4" borderId="9" xfId="0" applyNumberFormat="1" applyFont="1" applyFill="1" applyBorder="1" applyAlignment="1">
      <alignment horizontal="right" vertical="center"/>
    </xf>
    <xf numFmtId="0" fontId="3" fillId="5" borderId="17" xfId="0" applyFont="1" applyFill="1" applyBorder="1" applyAlignment="1">
      <alignment horizontal="center"/>
    </xf>
    <xf numFmtId="0" fontId="4" fillId="5" borderId="8" xfId="0" applyFont="1" applyFill="1" applyBorder="1" applyAlignment="1">
      <alignment horizontal="left"/>
    </xf>
    <xf numFmtId="170" fontId="4" fillId="5" borderId="18" xfId="0" applyNumberFormat="1" applyFont="1" applyFill="1" applyBorder="1" applyAlignment="1">
      <alignment horizontal="center"/>
    </xf>
    <xf numFmtId="171" fontId="4" fillId="5" borderId="18" xfId="0" applyNumberFormat="1" applyFont="1" applyFill="1" applyBorder="1" applyAlignment="1">
      <alignment horizontal="center"/>
    </xf>
    <xf numFmtId="0" fontId="4" fillId="4" borderId="8" xfId="0" applyFont="1" applyFill="1" applyBorder="1" applyAlignment="1">
      <alignment horizontal="left"/>
    </xf>
    <xf numFmtId="170" fontId="4" fillId="4" borderId="18" xfId="0" applyNumberFormat="1" applyFont="1" applyFill="1" applyBorder="1" applyAlignment="1">
      <alignment horizontal="center"/>
    </xf>
    <xf numFmtId="171" fontId="4" fillId="4" borderId="18" xfId="0" applyNumberFormat="1" applyFont="1" applyFill="1" applyBorder="1" applyAlignment="1">
      <alignment horizontal="center"/>
    </xf>
    <xf numFmtId="0" fontId="3" fillId="5" borderId="16" xfId="0" applyFont="1" applyFill="1" applyBorder="1" applyAlignment="1">
      <alignment horizontal="center"/>
    </xf>
    <xf numFmtId="170" fontId="3" fillId="5" borderId="16" xfId="0" applyNumberFormat="1" applyFont="1" applyFill="1" applyBorder="1" applyAlignment="1">
      <alignment horizontal="center"/>
    </xf>
    <xf numFmtId="0" fontId="2" fillId="3" borderId="20" xfId="0" applyFont="1" applyFill="1" applyBorder="1" applyAlignment="1">
      <alignment horizontal="center"/>
    </xf>
    <xf numFmtId="0" fontId="4" fillId="4" borderId="21" xfId="0" applyFont="1" applyFill="1" applyBorder="1" applyAlignment="1">
      <alignment horizontal="left"/>
    </xf>
    <xf numFmtId="0" fontId="2" fillId="4" borderId="22" xfId="0" applyFont="1" applyFill="1" applyBorder="1" applyAlignment="1">
      <alignment horizontal="left"/>
    </xf>
    <xf numFmtId="0" fontId="2" fillId="4" borderId="22" xfId="0" applyFont="1" applyFill="1" applyBorder="1" applyAlignment="1">
      <alignment horizontal="center"/>
    </xf>
    <xf numFmtId="0" fontId="4" fillId="4" borderId="21" xfId="0" applyFont="1" applyFill="1" applyBorder="1" applyAlignment="1">
      <alignment horizontal="center"/>
    </xf>
    <xf numFmtId="0" fontId="2" fillId="3" borderId="19" xfId="0" applyFont="1" applyFill="1" applyBorder="1" applyAlignment="1">
      <alignment horizontal="center"/>
    </xf>
    <xf numFmtId="164" fontId="2" fillId="4" borderId="23" xfId="0" applyNumberFormat="1" applyFont="1" applyFill="1" applyBorder="1" applyAlignment="1">
      <alignment horizontal="center"/>
    </xf>
    <xf numFmtId="165" fontId="4" fillId="4" borderId="24" xfId="0" applyNumberFormat="1" applyFont="1" applyFill="1" applyBorder="1" applyAlignment="1">
      <alignment horizontal="center"/>
    </xf>
    <xf numFmtId="165" fontId="2" fillId="4" borderId="22" xfId="0" applyNumberFormat="1" applyFont="1" applyFill="1" applyBorder="1" applyAlignment="1">
      <alignment horizontal="center"/>
    </xf>
    <xf numFmtId="0" fontId="0" fillId="2" borderId="0" xfId="0" applyFont="1" applyFill="1" applyBorder="1" applyAlignment="1">
      <alignment horizontal="left"/>
    </xf>
    <xf numFmtId="0" fontId="0" fillId="2" borderId="0" xfId="0" applyFont="1" applyFill="1" applyBorder="1" applyAlignment="1">
      <alignment horizontal="left"/>
    </xf>
    <xf numFmtId="2" fontId="0" fillId="2" borderId="0" xfId="0" applyNumberFormat="1" applyFont="1" applyFill="1" applyBorder="1" applyAlignment="1">
      <alignment horizontal="left"/>
    </xf>
    <xf numFmtId="4" fontId="0" fillId="2" borderId="0" xfId="0" applyNumberFormat="1" applyFont="1" applyFill="1" applyBorder="1" applyAlignment="1">
      <alignment horizontal="left"/>
    </xf>
    <xf numFmtId="0" fontId="2" fillId="4" borderId="25" xfId="0" applyFont="1" applyFill="1" applyBorder="1" applyAlignment="1">
      <alignment horizontal="center"/>
    </xf>
    <xf numFmtId="0" fontId="9" fillId="4" borderId="27" xfId="0" applyFont="1" applyFill="1" applyBorder="1" applyAlignment="1">
      <alignment horizontal="left"/>
    </xf>
    <xf numFmtId="0" fontId="4" fillId="4" borderId="11" xfId="0" applyFont="1" applyFill="1" applyBorder="1" applyAlignment="1">
      <alignment horizontal="center"/>
    </xf>
    <xf numFmtId="0" fontId="4" fillId="4" borderId="28" xfId="0" applyFont="1" applyFill="1" applyBorder="1" applyAlignment="1">
      <alignment horizontal="center"/>
    </xf>
    <xf numFmtId="0" fontId="4" fillId="5" borderId="29" xfId="0" applyFont="1" applyFill="1" applyBorder="1" applyAlignment="1">
      <alignment horizontal="left"/>
    </xf>
    <xf numFmtId="169" fontId="4" fillId="5" borderId="30" xfId="0" applyNumberFormat="1" applyFont="1" applyFill="1" applyBorder="1" applyAlignment="1">
      <alignment horizontal="center"/>
    </xf>
    <xf numFmtId="169" fontId="4" fillId="5" borderId="31" xfId="0" applyNumberFormat="1" applyFont="1" applyFill="1" applyBorder="1" applyAlignment="1">
      <alignment horizontal="center"/>
    </xf>
    <xf numFmtId="0" fontId="0" fillId="2" borderId="0" xfId="0" applyFill="1" applyAlignment="1">
      <alignment horizontal="left"/>
    </xf>
    <xf numFmtId="169" fontId="4" fillId="5" borderId="32" xfId="0" applyNumberFormat="1" applyFont="1" applyFill="1" applyBorder="1" applyAlignment="1">
      <alignment horizontal="center"/>
    </xf>
    <xf numFmtId="0" fontId="11" fillId="6" borderId="33" xfId="1" applyFont="1" applyFill="1" applyBorder="1"/>
    <xf numFmtId="0" fontId="11" fillId="6" borderId="34" xfId="1" applyFont="1" applyFill="1" applyBorder="1"/>
    <xf numFmtId="0" fontId="11" fillId="6" borderId="35" xfId="1" applyFont="1" applyFill="1" applyBorder="1"/>
    <xf numFmtId="0" fontId="11" fillId="0" borderId="0" xfId="1" applyFont="1"/>
    <xf numFmtId="0" fontId="11" fillId="6" borderId="36" xfId="1" applyFont="1" applyFill="1" applyBorder="1"/>
    <xf numFmtId="0" fontId="12" fillId="6" borderId="0" xfId="1" applyFont="1" applyFill="1"/>
    <xf numFmtId="0" fontId="11" fillId="6" borderId="0" xfId="1" applyFont="1" applyFill="1" applyAlignment="1">
      <alignment horizontal="right"/>
    </xf>
    <xf numFmtId="0" fontId="11" fillId="6" borderId="0" xfId="1" applyFont="1" applyFill="1"/>
    <xf numFmtId="0" fontId="11" fillId="6" borderId="37" xfId="1" applyFont="1" applyFill="1" applyBorder="1"/>
    <xf numFmtId="0" fontId="14" fillId="6" borderId="0" xfId="2" applyFont="1" applyFill="1" applyBorder="1"/>
    <xf numFmtId="0" fontId="15" fillId="6" borderId="0" xfId="1" applyFont="1" applyFill="1"/>
    <xf numFmtId="0" fontId="15" fillId="6" borderId="0" xfId="1" applyFont="1" applyFill="1" applyAlignment="1">
      <alignment wrapText="1"/>
    </xf>
    <xf numFmtId="0" fontId="11" fillId="6" borderId="38" xfId="1" applyFont="1" applyFill="1" applyBorder="1"/>
    <xf numFmtId="0" fontId="11" fillId="6" borderId="39" xfId="1" applyFont="1" applyFill="1" applyBorder="1"/>
    <xf numFmtId="0" fontId="11" fillId="6" borderId="40" xfId="1" applyFont="1" applyFill="1" applyBorder="1"/>
    <xf numFmtId="0" fontId="17" fillId="0" borderId="0" xfId="1" applyFont="1"/>
    <xf numFmtId="0" fontId="11" fillId="0" borderId="0" xfId="1" applyFont="1" applyAlignment="1">
      <alignment horizontal="left"/>
    </xf>
    <xf numFmtId="0" fontId="18" fillId="0" borderId="0" xfId="1" applyFont="1"/>
    <xf numFmtId="0" fontId="11" fillId="6" borderId="33" xfId="1" applyFont="1" applyFill="1" applyBorder="1" applyAlignment="1">
      <alignment vertical="top"/>
    </xf>
    <xf numFmtId="0" fontId="11" fillId="6" borderId="34" xfId="1" applyFont="1" applyFill="1" applyBorder="1" applyAlignment="1">
      <alignment vertical="top"/>
    </xf>
    <xf numFmtId="0" fontId="11" fillId="6" borderId="36" xfId="1" applyFont="1" applyFill="1" applyBorder="1" applyAlignment="1">
      <alignment vertical="top"/>
    </xf>
    <xf numFmtId="0" fontId="11" fillId="6" borderId="0" xfId="1" applyFont="1" applyFill="1" applyAlignment="1">
      <alignment vertical="top"/>
    </xf>
    <xf numFmtId="0" fontId="11" fillId="6" borderId="38" xfId="1" applyFont="1" applyFill="1" applyBorder="1" applyAlignment="1">
      <alignment vertical="top"/>
    </xf>
    <xf numFmtId="0" fontId="11" fillId="6" borderId="39" xfId="1" applyFont="1" applyFill="1" applyBorder="1" applyAlignment="1">
      <alignment vertical="top"/>
    </xf>
    <xf numFmtId="0" fontId="1" fillId="0" borderId="0" xfId="3"/>
    <xf numFmtId="0" fontId="20" fillId="0" borderId="0" xfId="0" applyFont="1"/>
    <xf numFmtId="0" fontId="20" fillId="0" borderId="0" xfId="3" applyFont="1"/>
    <xf numFmtId="0" fontId="21" fillId="0" borderId="0" xfId="3" applyFont="1" applyAlignment="1">
      <alignment vertical="center" wrapText="1"/>
    </xf>
    <xf numFmtId="0" fontId="22" fillId="0" borderId="41" xfId="0" applyFont="1" applyBorder="1" applyAlignment="1">
      <alignment vertical="center" wrapText="1"/>
    </xf>
    <xf numFmtId="0" fontId="22" fillId="0" borderId="41" xfId="3" applyFont="1" applyBorder="1" applyAlignment="1">
      <alignment vertical="center" wrapText="1"/>
    </xf>
    <xf numFmtId="0" fontId="22" fillId="0" borderId="41" xfId="3" applyFont="1" applyBorder="1" applyAlignment="1">
      <alignment horizontal="right" vertical="center" wrapText="1"/>
    </xf>
    <xf numFmtId="0" fontId="22" fillId="0" borderId="0" xfId="3" applyFont="1" applyAlignment="1">
      <alignment vertical="center" wrapText="1"/>
    </xf>
    <xf numFmtId="0" fontId="22" fillId="0" borderId="0" xfId="0" applyFont="1" applyAlignment="1">
      <alignment vertical="center" wrapText="1"/>
    </xf>
    <xf numFmtId="0" fontId="22" fillId="0" borderId="0" xfId="3" applyFont="1" applyAlignment="1">
      <alignment horizontal="right" vertical="center" wrapText="1"/>
    </xf>
    <xf numFmtId="0" fontId="21" fillId="0" borderId="0" xfId="0" applyFont="1" applyAlignment="1">
      <alignment vertical="center" wrapText="1"/>
    </xf>
    <xf numFmtId="0" fontId="21" fillId="0" borderId="0" xfId="3" applyFont="1" applyAlignment="1">
      <alignment horizontal="right" vertical="center" wrapText="1"/>
    </xf>
    <xf numFmtId="0" fontId="21" fillId="0" borderId="0" xfId="3" applyFont="1" applyAlignment="1">
      <alignment horizontal="right" vertical="center"/>
    </xf>
    <xf numFmtId="0" fontId="1" fillId="0" borderId="41" xfId="3" applyBorder="1" applyAlignment="1">
      <alignment horizontal="right" vertical="center"/>
    </xf>
    <xf numFmtId="0" fontId="22" fillId="0" borderId="0" xfId="3" applyFont="1" applyAlignment="1">
      <alignment horizontal="right" vertical="center"/>
    </xf>
    <xf numFmtId="0" fontId="22" fillId="0" borderId="0" xfId="0" applyFont="1" applyAlignment="1">
      <alignment horizontal="right" vertical="center" wrapText="1"/>
    </xf>
    <xf numFmtId="3" fontId="22" fillId="0" borderId="0" xfId="3" applyNumberFormat="1" applyFont="1" applyAlignment="1">
      <alignment horizontal="right" vertical="center" wrapText="1"/>
    </xf>
    <xf numFmtId="8" fontId="22" fillId="0" borderId="0" xfId="0" applyNumberFormat="1" applyFont="1" applyAlignment="1">
      <alignment vertical="center" wrapText="1"/>
    </xf>
    <xf numFmtId="8" fontId="22" fillId="0" borderId="0" xfId="3" applyNumberFormat="1" applyFont="1" applyAlignment="1">
      <alignment vertical="center" wrapText="1"/>
    </xf>
    <xf numFmtId="172" fontId="22" fillId="0" borderId="0" xfId="3" applyNumberFormat="1" applyFont="1" applyAlignment="1">
      <alignment vertical="center" wrapText="1"/>
    </xf>
    <xf numFmtId="172" fontId="22" fillId="0" borderId="0" xfId="3" applyNumberFormat="1" applyFont="1" applyAlignment="1">
      <alignment horizontal="right" vertical="center" wrapText="1"/>
    </xf>
    <xf numFmtId="172" fontId="21" fillId="0" borderId="0" xfId="3" applyNumberFormat="1" applyFont="1" applyAlignment="1">
      <alignment horizontal="right" vertical="center" wrapText="1"/>
    </xf>
    <xf numFmtId="173" fontId="21" fillId="0" borderId="0" xfId="0" applyNumberFormat="1" applyFont="1" applyAlignment="1">
      <alignment horizontal="right" vertical="center" wrapText="1"/>
    </xf>
    <xf numFmtId="173" fontId="21" fillId="0" borderId="0" xfId="3" applyNumberFormat="1" applyFont="1" applyAlignment="1">
      <alignment horizontal="right" vertical="center" wrapText="1"/>
    </xf>
    <xf numFmtId="0" fontId="21" fillId="0" borderId="0" xfId="3" applyFont="1" applyAlignment="1">
      <alignment vertical="center"/>
    </xf>
    <xf numFmtId="173" fontId="22" fillId="0" borderId="41" xfId="0" applyNumberFormat="1" applyFont="1" applyBorder="1" applyAlignment="1">
      <alignment vertical="center" wrapText="1"/>
    </xf>
    <xf numFmtId="173" fontId="22" fillId="0" borderId="41" xfId="3" applyNumberFormat="1" applyFont="1" applyBorder="1" applyAlignment="1">
      <alignment vertical="center" wrapText="1"/>
    </xf>
    <xf numFmtId="173" fontId="22" fillId="0" borderId="41" xfId="3" applyNumberFormat="1" applyFont="1" applyBorder="1" applyAlignment="1">
      <alignment horizontal="right" vertical="center" wrapText="1"/>
    </xf>
    <xf numFmtId="173" fontId="22" fillId="0" borderId="0" xfId="0" applyNumberFormat="1" applyFont="1" applyAlignment="1">
      <alignment vertical="center" wrapText="1"/>
    </xf>
    <xf numFmtId="173" fontId="22" fillId="0" borderId="0" xfId="3" applyNumberFormat="1" applyFont="1" applyAlignment="1">
      <alignment vertical="center" wrapText="1"/>
    </xf>
    <xf numFmtId="173" fontId="22" fillId="0" borderId="0" xfId="3" applyNumberFormat="1" applyFont="1" applyAlignment="1">
      <alignment horizontal="right" vertical="center" wrapText="1"/>
    </xf>
    <xf numFmtId="173" fontId="21" fillId="0" borderId="0" xfId="0" applyNumberFormat="1" applyFont="1" applyAlignment="1">
      <alignment vertical="center" wrapText="1"/>
    </xf>
    <xf numFmtId="173" fontId="21" fillId="0" borderId="0" xfId="3" applyNumberFormat="1" applyFont="1" applyAlignment="1">
      <alignment vertical="center" wrapText="1"/>
    </xf>
    <xf numFmtId="173" fontId="0" fillId="0" borderId="41" xfId="0" applyNumberFormat="1" applyBorder="1" applyAlignment="1">
      <alignment horizontal="right" vertical="center"/>
    </xf>
    <xf numFmtId="173" fontId="1" fillId="0" borderId="41" xfId="3" applyNumberFormat="1" applyBorder="1" applyAlignment="1">
      <alignment horizontal="right" vertical="center"/>
    </xf>
    <xf numFmtId="0" fontId="0" fillId="0" borderId="0" xfId="0"/>
    <xf numFmtId="174" fontId="0" fillId="0" borderId="0" xfId="0" applyNumberFormat="1"/>
    <xf numFmtId="174" fontId="22" fillId="0" borderId="0" xfId="3" applyNumberFormat="1" applyFont="1" applyAlignment="1">
      <alignment vertical="center" wrapText="1"/>
    </xf>
    <xf numFmtId="174" fontId="22" fillId="0" borderId="0" xfId="3" applyNumberFormat="1" applyFont="1" applyAlignment="1">
      <alignment horizontal="right" vertical="center" wrapText="1"/>
    </xf>
    <xf numFmtId="174" fontId="0" fillId="0" borderId="0" xfId="0" applyNumberFormat="1" applyAlignment="1">
      <alignment vertical="center"/>
    </xf>
    <xf numFmtId="174" fontId="1" fillId="0" borderId="0" xfId="3" applyNumberFormat="1" applyAlignment="1">
      <alignment vertical="center"/>
    </xf>
    <xf numFmtId="174" fontId="22" fillId="0" borderId="0" xfId="0" applyNumberFormat="1" applyFont="1" applyAlignment="1">
      <alignment vertical="center" wrapText="1"/>
    </xf>
    <xf numFmtId="174" fontId="1" fillId="0" borderId="0" xfId="3" applyNumberFormat="1"/>
    <xf numFmtId="8" fontId="0" fillId="0" borderId="41" xfId="0" applyNumberFormat="1" applyBorder="1" applyAlignment="1">
      <alignment vertical="center"/>
    </xf>
    <xf numFmtId="8" fontId="1" fillId="0" borderId="41" xfId="3" applyNumberFormat="1" applyBorder="1" applyAlignment="1">
      <alignment vertical="center"/>
    </xf>
    <xf numFmtId="6" fontId="1" fillId="0" borderId="41" xfId="3" applyNumberFormat="1" applyBorder="1" applyAlignment="1">
      <alignment vertical="center"/>
    </xf>
    <xf numFmtId="8" fontId="0" fillId="0" borderId="0" xfId="0" applyNumberFormat="1" applyAlignment="1">
      <alignment vertical="center"/>
    </xf>
    <xf numFmtId="8" fontId="1" fillId="0" borderId="0" xfId="3" applyNumberFormat="1" applyAlignment="1">
      <alignment vertical="center"/>
    </xf>
    <xf numFmtId="175" fontId="1" fillId="0" borderId="0" xfId="3" applyNumberFormat="1" applyAlignment="1">
      <alignment vertical="center"/>
    </xf>
    <xf numFmtId="6" fontId="1" fillId="0" borderId="0" xfId="3" applyNumberFormat="1" applyAlignment="1">
      <alignment vertical="center"/>
    </xf>
    <xf numFmtId="3" fontId="21" fillId="0" borderId="0" xfId="3" applyNumberFormat="1" applyFont="1" applyAlignment="1">
      <alignment horizontal="right" vertical="center" wrapText="1"/>
    </xf>
    <xf numFmtId="174" fontId="21" fillId="0" borderId="0" xfId="0" applyNumberFormat="1" applyFont="1" applyAlignment="1">
      <alignment vertical="center" wrapText="1"/>
    </xf>
    <xf numFmtId="174" fontId="21" fillId="0" borderId="0" xfId="3" applyNumberFormat="1" applyFont="1" applyAlignment="1">
      <alignment vertical="center" wrapText="1"/>
    </xf>
    <xf numFmtId="174" fontId="22" fillId="0" borderId="41" xfId="0" applyNumberFormat="1" applyFont="1" applyBorder="1" applyAlignment="1">
      <alignment vertical="center" wrapText="1"/>
    </xf>
    <xf numFmtId="174" fontId="22" fillId="0" borderId="41" xfId="3" applyNumberFormat="1" applyFont="1" applyBorder="1" applyAlignment="1">
      <alignment vertical="center" wrapText="1"/>
    </xf>
    <xf numFmtId="174" fontId="22" fillId="0" borderId="41" xfId="3" applyNumberFormat="1" applyFont="1" applyBorder="1" applyAlignment="1">
      <alignment horizontal="right" vertical="center" wrapText="1"/>
    </xf>
    <xf numFmtId="0" fontId="21" fillId="0" borderId="0" xfId="0" applyFont="1" applyAlignment="1">
      <alignment horizontal="right" vertical="center" wrapText="1"/>
    </xf>
    <xf numFmtId="0" fontId="24" fillId="0" borderId="41" xfId="0" applyFont="1" applyBorder="1" applyAlignment="1">
      <alignment horizontal="right" vertical="center" wrapText="1"/>
    </xf>
    <xf numFmtId="0" fontId="24" fillId="0" borderId="41" xfId="3" applyFont="1" applyBorder="1" applyAlignment="1">
      <alignment horizontal="right" vertical="center" wrapText="1"/>
    </xf>
    <xf numFmtId="0" fontId="24" fillId="0" borderId="0" xfId="3" applyFont="1" applyAlignment="1">
      <alignment horizontal="right" vertical="center" wrapText="1"/>
    </xf>
    <xf numFmtId="0" fontId="24" fillId="0" borderId="0" xfId="0" applyFont="1" applyAlignment="1">
      <alignment horizontal="right" vertical="center" wrapText="1"/>
    </xf>
    <xf numFmtId="0" fontId="25" fillId="7" borderId="42" xfId="0" applyFont="1" applyFill="1" applyBorder="1" applyAlignment="1">
      <alignment horizontal="center" vertical="center" wrapText="1"/>
    </xf>
    <xf numFmtId="0" fontId="25" fillId="7" borderId="42" xfId="3" applyFont="1" applyFill="1" applyBorder="1" applyAlignment="1">
      <alignment horizontal="center" vertical="center" wrapText="1"/>
    </xf>
    <xf numFmtId="49" fontId="25" fillId="7" borderId="42" xfId="3" applyNumberFormat="1" applyFont="1" applyFill="1" applyBorder="1" applyAlignment="1">
      <alignment horizontal="center" vertical="center" wrapText="1"/>
    </xf>
    <xf numFmtId="0" fontId="11" fillId="6" borderId="0" xfId="1" applyFont="1" applyFill="1" applyAlignment="1">
      <alignment horizontal="left" wrapText="1"/>
    </xf>
    <xf numFmtId="0" fontId="11" fillId="6" borderId="37" xfId="1" applyFont="1" applyFill="1" applyBorder="1" applyAlignment="1">
      <alignment horizontal="left" wrapText="1"/>
    </xf>
    <xf numFmtId="0" fontId="11" fillId="0" borderId="0" xfId="1" applyFont="1" applyAlignment="1">
      <alignment horizontal="left" wrapText="1"/>
    </xf>
    <xf numFmtId="0" fontId="11" fillId="6" borderId="34" xfId="1" applyFont="1" applyFill="1" applyBorder="1" applyAlignment="1">
      <alignment horizontal="left" wrapText="1"/>
    </xf>
    <xf numFmtId="0" fontId="11" fillId="6" borderId="35" xfId="1" applyFont="1" applyFill="1" applyBorder="1" applyAlignment="1">
      <alignment horizontal="left"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2" fillId="3" borderId="19" xfId="0" applyFont="1" applyFill="1" applyBorder="1" applyAlignment="1">
      <alignment horizontal="center" vertical="center" wrapText="1"/>
    </xf>
    <xf numFmtId="0" fontId="2" fillId="2" borderId="0" xfId="0" applyFont="1" applyFill="1" applyBorder="1" applyAlignment="1">
      <alignment horizontal="left" wrapText="1"/>
    </xf>
    <xf numFmtId="0" fontId="0" fillId="2" borderId="0" xfId="0" applyFont="1" applyFill="1" applyBorder="1" applyAlignment="1">
      <alignment horizontal="left"/>
    </xf>
    <xf numFmtId="0" fontId="2" fillId="3" borderId="19" xfId="0" applyFont="1" applyFill="1" applyBorder="1" applyAlignment="1">
      <alignment horizontal="center"/>
    </xf>
    <xf numFmtId="0" fontId="3" fillId="3" borderId="1" xfId="0" applyFont="1" applyFill="1" applyBorder="1" applyAlignment="1">
      <alignment horizontal="center" vertical="center" wrapText="1"/>
    </xf>
    <xf numFmtId="0" fontId="2" fillId="4" borderId="26" xfId="0" applyFont="1" applyFill="1" applyBorder="1" applyAlignment="1">
      <alignment horizontal="center"/>
    </xf>
    <xf numFmtId="0" fontId="3" fillId="4" borderId="4" xfId="0" applyFont="1" applyFill="1" applyBorder="1" applyAlignment="1">
      <alignment horizontal="center"/>
    </xf>
    <xf numFmtId="0" fontId="3" fillId="4" borderId="10" xfId="0" applyFont="1" applyFill="1" applyBorder="1" applyAlignment="1">
      <alignment horizontal="center" vertical="top"/>
    </xf>
    <xf numFmtId="0" fontId="4" fillId="4" borderId="13" xfId="0" applyFont="1" applyFill="1" applyBorder="1" applyAlignment="1">
      <alignment horizontal="center" vertical="top"/>
    </xf>
    <xf numFmtId="0" fontId="4" fillId="4" borderId="3" xfId="0" applyFont="1" applyFill="1" applyBorder="1" applyAlignment="1">
      <alignment horizontal="center"/>
    </xf>
  </cellXfs>
  <cellStyles count="4">
    <cellStyle name="Hyperlink 2" xfId="2" xr:uid="{F33368F9-94A3-48B2-98E3-2FB88B3C1A44}"/>
    <cellStyle name="Normal" xfId="0" builtinId="0"/>
    <cellStyle name="Normal 2 2" xfId="1" xr:uid="{BF6717B5-D426-4C69-B755-A5ED205F190B}"/>
    <cellStyle name="Normal 3" xfId="3" xr:uid="{83D9343B-CACB-4A64-A2BE-43E52133EE1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1952625</xdr:colOff>
      <xdr:row>0</xdr:row>
      <xdr:rowOff>85725</xdr:rowOff>
    </xdr:from>
    <xdr:to>
      <xdr:col>2</xdr:col>
      <xdr:colOff>5191125</xdr:colOff>
      <xdr:row>3</xdr:row>
      <xdr:rowOff>344021</xdr:rowOff>
    </xdr:to>
    <xdr:pic>
      <xdr:nvPicPr>
        <xdr:cNvPr id="2" name="Picture 1" descr="Description: Description: Description: MBIE-interim-logo-01">
          <a:hlinkClick xmlns:r="http://schemas.openxmlformats.org/officeDocument/2006/relationships" r:id="rId1"/>
          <a:extLst>
            <a:ext uri="{FF2B5EF4-FFF2-40B4-BE49-F238E27FC236}">
              <a16:creationId xmlns:a16="http://schemas.microsoft.com/office/drawing/2014/main" id="{93FCEA9F-7A83-4A39-9064-E3B49FD1C4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8650" y="85725"/>
          <a:ext cx="3238500"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5B3F1-3CBC-4D6D-B525-C4129EC88E1D}">
  <sheetPr>
    <tabColor rgb="FFFF0000"/>
  </sheetPr>
  <dimension ref="A1:F37"/>
  <sheetViews>
    <sheetView showGridLines="0" tabSelected="1" workbookViewId="0"/>
  </sheetViews>
  <sheetFormatPr defaultRowHeight="15" x14ac:dyDescent="0.25"/>
  <cols>
    <col min="1" max="1" width="9.140625" style="81"/>
    <col min="2" max="2" width="28.140625" style="81" customWidth="1"/>
    <col min="3" max="3" width="81.85546875" style="81" customWidth="1"/>
    <col min="4" max="16384" width="9.140625" style="81"/>
  </cols>
  <sheetData>
    <row r="1" spans="1:6" x14ac:dyDescent="0.25">
      <c r="A1" s="78"/>
      <c r="B1" s="79"/>
      <c r="C1" s="79"/>
      <c r="D1" s="79"/>
      <c r="E1" s="79"/>
      <c r="F1" s="80"/>
    </row>
    <row r="2" spans="1:6" ht="21" x14ac:dyDescent="0.35">
      <c r="A2" s="82"/>
      <c r="B2" s="83" t="s">
        <v>98</v>
      </c>
      <c r="C2" s="84"/>
      <c r="D2" s="85"/>
      <c r="E2" s="85"/>
      <c r="F2" s="86"/>
    </row>
    <row r="3" spans="1:6" x14ac:dyDescent="0.25">
      <c r="A3" s="82"/>
      <c r="B3" s="85"/>
      <c r="C3" s="85"/>
      <c r="D3" s="85"/>
      <c r="E3" s="85"/>
      <c r="F3" s="86"/>
    </row>
    <row r="4" spans="1:6" ht="61.5" customHeight="1" x14ac:dyDescent="0.25">
      <c r="A4" s="82"/>
      <c r="B4" s="166" t="s">
        <v>99</v>
      </c>
      <c r="C4" s="166"/>
      <c r="D4" s="166"/>
      <c r="E4" s="166"/>
      <c r="F4" s="167"/>
    </row>
    <row r="5" spans="1:6" x14ac:dyDescent="0.25">
      <c r="A5" s="82"/>
      <c r="B5" s="87" t="s">
        <v>100</v>
      </c>
      <c r="C5" s="85"/>
      <c r="D5" s="85"/>
      <c r="E5" s="85"/>
      <c r="F5" s="86"/>
    </row>
    <row r="6" spans="1:6" x14ac:dyDescent="0.25">
      <c r="A6" s="82"/>
      <c r="B6" s="85"/>
      <c r="C6" s="85"/>
      <c r="D6" s="85"/>
      <c r="E6" s="85"/>
      <c r="F6" s="86"/>
    </row>
    <row r="7" spans="1:6" x14ac:dyDescent="0.25">
      <c r="A7" s="82"/>
      <c r="B7" s="85" t="s">
        <v>101</v>
      </c>
      <c r="C7" s="85"/>
      <c r="D7" s="85"/>
      <c r="E7" s="85"/>
      <c r="F7" s="86"/>
    </row>
    <row r="8" spans="1:6" x14ac:dyDescent="0.25">
      <c r="A8" s="82"/>
      <c r="B8" s="87" t="s">
        <v>102</v>
      </c>
      <c r="C8" s="85"/>
      <c r="D8" s="85"/>
      <c r="E8" s="85"/>
      <c r="F8" s="86"/>
    </row>
    <row r="9" spans="1:6" x14ac:dyDescent="0.25">
      <c r="A9" s="82"/>
      <c r="B9" s="85"/>
      <c r="C9" s="85"/>
      <c r="D9" s="85"/>
      <c r="E9" s="85"/>
      <c r="F9" s="86"/>
    </row>
    <row r="10" spans="1:6" x14ac:dyDescent="0.25">
      <c r="A10" s="82"/>
      <c r="B10" s="87" t="s">
        <v>103</v>
      </c>
      <c r="C10" s="88" t="s">
        <v>104</v>
      </c>
      <c r="D10" s="85"/>
      <c r="E10" s="85"/>
      <c r="F10" s="86"/>
    </row>
    <row r="11" spans="1:6" x14ac:dyDescent="0.25">
      <c r="A11" s="82"/>
      <c r="B11" s="85"/>
      <c r="C11" s="85"/>
      <c r="D11" s="85"/>
      <c r="E11" s="85"/>
      <c r="F11" s="86"/>
    </row>
    <row r="12" spans="1:6" x14ac:dyDescent="0.25">
      <c r="A12" s="82"/>
      <c r="B12" s="87" t="s">
        <v>105</v>
      </c>
      <c r="C12" s="88" t="s">
        <v>106</v>
      </c>
      <c r="D12" s="85"/>
      <c r="E12" s="85"/>
      <c r="F12" s="86"/>
    </row>
    <row r="13" spans="1:6" x14ac:dyDescent="0.25">
      <c r="A13" s="82"/>
      <c r="B13" s="85"/>
      <c r="C13" s="85"/>
      <c r="D13" s="85"/>
      <c r="E13" s="85"/>
      <c r="F13" s="86"/>
    </row>
    <row r="14" spans="1:6" x14ac:dyDescent="0.25">
      <c r="A14" s="82"/>
      <c r="B14" s="87" t="s">
        <v>107</v>
      </c>
      <c r="C14" s="88" t="s">
        <v>193</v>
      </c>
      <c r="D14" s="85"/>
      <c r="E14" s="85"/>
      <c r="F14" s="86"/>
    </row>
    <row r="15" spans="1:6" ht="30" x14ac:dyDescent="0.25">
      <c r="A15" s="82"/>
      <c r="B15" s="87" t="s">
        <v>108</v>
      </c>
      <c r="C15" s="89" t="s">
        <v>153</v>
      </c>
      <c r="D15" s="85"/>
      <c r="E15" s="85"/>
      <c r="F15" s="86"/>
    </row>
    <row r="16" spans="1:6" ht="17.25" x14ac:dyDescent="0.25">
      <c r="A16" s="82"/>
      <c r="B16" s="85"/>
      <c r="C16" s="88" t="s">
        <v>109</v>
      </c>
      <c r="D16" s="85"/>
      <c r="E16" s="85"/>
      <c r="F16" s="86"/>
    </row>
    <row r="17" spans="1:6" x14ac:dyDescent="0.25">
      <c r="A17" s="82"/>
      <c r="B17" s="85"/>
      <c r="C17" s="88"/>
      <c r="D17" s="85"/>
      <c r="E17" s="85"/>
      <c r="F17" s="86"/>
    </row>
    <row r="18" spans="1:6" ht="30" x14ac:dyDescent="0.25">
      <c r="A18" s="82"/>
      <c r="B18" s="87" t="s">
        <v>83</v>
      </c>
      <c r="C18" s="89" t="s">
        <v>154</v>
      </c>
      <c r="D18" s="85"/>
      <c r="E18" s="85"/>
      <c r="F18" s="86"/>
    </row>
    <row r="19" spans="1:6" ht="17.25" x14ac:dyDescent="0.25">
      <c r="A19" s="82"/>
      <c r="B19" s="85"/>
      <c r="C19" s="88" t="s">
        <v>110</v>
      </c>
      <c r="D19" s="85"/>
      <c r="E19" s="85"/>
      <c r="F19" s="86"/>
    </row>
    <row r="20" spans="1:6" x14ac:dyDescent="0.25">
      <c r="A20" s="82"/>
      <c r="B20" s="85"/>
      <c r="C20" s="88"/>
      <c r="D20" s="85"/>
      <c r="E20" s="85"/>
      <c r="F20" s="86"/>
    </row>
    <row r="21" spans="1:6" ht="30" x14ac:dyDescent="0.25">
      <c r="A21" s="82"/>
      <c r="B21" s="87" t="s">
        <v>111</v>
      </c>
      <c r="C21" s="89" t="s">
        <v>155</v>
      </c>
      <c r="D21" s="85"/>
      <c r="E21" s="85"/>
      <c r="F21" s="86"/>
    </row>
    <row r="22" spans="1:6" x14ac:dyDescent="0.25">
      <c r="A22" s="82"/>
      <c r="B22" s="85"/>
      <c r="C22" s="88" t="s">
        <v>112</v>
      </c>
      <c r="D22" s="85"/>
      <c r="E22" s="85"/>
      <c r="F22" s="86"/>
    </row>
    <row r="23" spans="1:6" x14ac:dyDescent="0.25">
      <c r="A23" s="82"/>
      <c r="B23" s="85"/>
      <c r="C23" s="88"/>
      <c r="D23" s="85"/>
      <c r="E23" s="85"/>
      <c r="F23" s="86"/>
    </row>
    <row r="24" spans="1:6" ht="30" x14ac:dyDescent="0.25">
      <c r="A24" s="82"/>
      <c r="B24" s="87" t="s">
        <v>113</v>
      </c>
      <c r="C24" s="89" t="s">
        <v>156</v>
      </c>
      <c r="D24" s="85"/>
      <c r="E24" s="85"/>
      <c r="F24" s="86"/>
    </row>
    <row r="25" spans="1:6" x14ac:dyDescent="0.25">
      <c r="A25" s="82"/>
      <c r="B25" s="85"/>
      <c r="C25" s="88" t="s">
        <v>114</v>
      </c>
      <c r="D25" s="85"/>
      <c r="E25" s="85"/>
      <c r="F25" s="86"/>
    </row>
    <row r="26" spans="1:6" x14ac:dyDescent="0.25">
      <c r="A26" s="82"/>
      <c r="B26" s="85"/>
      <c r="C26" s="88"/>
      <c r="D26" s="85"/>
      <c r="E26" s="85"/>
      <c r="F26" s="86"/>
    </row>
    <row r="27" spans="1:6" x14ac:dyDescent="0.25">
      <c r="A27" s="82"/>
      <c r="B27" s="87" t="s">
        <v>115</v>
      </c>
      <c r="C27" s="88" t="s">
        <v>157</v>
      </c>
      <c r="D27" s="85"/>
      <c r="E27" s="85"/>
      <c r="F27" s="86"/>
    </row>
    <row r="28" spans="1:6" x14ac:dyDescent="0.25">
      <c r="A28" s="82"/>
      <c r="B28" s="85"/>
      <c r="C28" s="88" t="s">
        <v>65</v>
      </c>
      <c r="D28" s="85"/>
      <c r="E28" s="85"/>
      <c r="F28" s="86"/>
    </row>
    <row r="29" spans="1:6" x14ac:dyDescent="0.25">
      <c r="A29" s="82"/>
      <c r="B29" s="85"/>
      <c r="C29" s="88"/>
      <c r="D29" s="85"/>
      <c r="E29" s="85"/>
      <c r="F29" s="86"/>
    </row>
    <row r="30" spans="1:6" x14ac:dyDescent="0.25">
      <c r="A30" s="82"/>
      <c r="B30" s="87" t="s">
        <v>116</v>
      </c>
      <c r="C30" s="88" t="s">
        <v>158</v>
      </c>
      <c r="D30" s="85"/>
      <c r="E30" s="85"/>
      <c r="F30" s="86"/>
    </row>
    <row r="31" spans="1:6" x14ac:dyDescent="0.25">
      <c r="A31" s="82"/>
      <c r="B31" s="85"/>
      <c r="C31" s="85"/>
      <c r="D31" s="85"/>
      <c r="E31" s="85"/>
      <c r="F31" s="86"/>
    </row>
    <row r="32" spans="1:6" x14ac:dyDescent="0.25">
      <c r="A32" s="82"/>
      <c r="B32" s="87" t="s">
        <v>117</v>
      </c>
      <c r="C32" s="88" t="s">
        <v>118</v>
      </c>
      <c r="D32" s="85"/>
      <c r="E32" s="85"/>
      <c r="F32" s="86"/>
    </row>
    <row r="33" spans="1:6" x14ac:dyDescent="0.25">
      <c r="A33" s="82"/>
      <c r="B33" s="85"/>
      <c r="C33" s="85"/>
      <c r="D33" s="85"/>
      <c r="E33" s="85"/>
      <c r="F33" s="86"/>
    </row>
    <row r="34" spans="1:6" x14ac:dyDescent="0.25">
      <c r="A34" s="82"/>
      <c r="B34" s="87" t="s">
        <v>119</v>
      </c>
      <c r="C34" s="88" t="s">
        <v>120</v>
      </c>
      <c r="D34" s="85"/>
      <c r="E34" s="85"/>
      <c r="F34" s="86"/>
    </row>
    <row r="35" spans="1:6" x14ac:dyDescent="0.25">
      <c r="A35" s="82"/>
      <c r="B35" s="85"/>
      <c r="C35" s="85"/>
      <c r="D35" s="85"/>
      <c r="E35" s="85"/>
      <c r="F35" s="86"/>
    </row>
    <row r="36" spans="1:6" x14ac:dyDescent="0.25">
      <c r="A36" s="82"/>
      <c r="B36" s="87" t="s">
        <v>121</v>
      </c>
      <c r="C36" s="88" t="s">
        <v>122</v>
      </c>
      <c r="D36" s="85"/>
      <c r="E36" s="85"/>
      <c r="F36" s="86"/>
    </row>
    <row r="37" spans="1:6" ht="15.75" thickBot="1" x14ac:dyDescent="0.3">
      <c r="A37" s="90"/>
      <c r="B37" s="91"/>
      <c r="C37" s="91"/>
      <c r="D37" s="91"/>
      <c r="E37" s="91"/>
      <c r="F37" s="92"/>
    </row>
  </sheetData>
  <mergeCells count="1">
    <mergeCell ref="B4:F4"/>
  </mergeCells>
  <hyperlinks>
    <hyperlink ref="B5" r:id="rId1" xr:uid="{1C2E30E6-A63D-4C37-A655-B83ED3817BD5}"/>
    <hyperlink ref="B8" r:id="rId2" xr:uid="{7F052787-A0BB-4B82-8DEE-3A2EF3E086B7}"/>
    <hyperlink ref="B10" location="Notes!A1" display="Notes" xr:uid="{FFD9C212-9B97-4F4C-B827-C4BC08D0EF98}"/>
    <hyperlink ref="B12" location="Glossary!A1" display="Glossary" xr:uid="{2ECE65EB-AC61-4C56-9F53-1018FA88BDB0}"/>
    <hyperlink ref="B15" location="'Oil and Condensate'!A1" display="Oil and Condensate" xr:uid="{00AEE38B-31DA-453D-95E6-49B8A6907F1C}"/>
    <hyperlink ref="B18" location="Gas!A1" display="Gas" xr:uid="{5AFE19BE-B6D8-4B61-9388-6C02C25A3EB1}"/>
    <hyperlink ref="B21" location="LPG!A1" display="LPG" xr:uid="{D04E70F0-6E40-4415-A039-2B4265785CD0}"/>
    <hyperlink ref="B24" location="'Gas and LPG combined'!A1" display="Gas and LPG combined" xr:uid="{95D0D740-F582-4F4D-A3F8-6A1FB286C9E8}"/>
    <hyperlink ref="B27" location="'Gas System Deliverability'!A1" display="Gas system deliverability" xr:uid="{D6EE78F3-270B-4F38-9CAA-A5A8F10A6D2E}"/>
    <hyperlink ref="B30" location="'2C Resources'!A1" display="2C resources" xr:uid="{80B7FBC9-B8F1-449A-B84D-784A342D4B2C}"/>
    <hyperlink ref="B32" location="'Petroleum Initially in Place'!A1" display="Petroleum Initially in Place" xr:uid="{AC2C4455-7A64-475D-84EF-442E82990185}"/>
    <hyperlink ref="B34" location="'Oil Production Profile'!A1" display="Oil production profile" xr:uid="{B6B152CD-2DCC-4ADD-A94A-493D54857998}"/>
    <hyperlink ref="B36" location="'Gas LPG Production Profile'!A1" display="Gas/LPG production profile" xr:uid="{EB4C743F-B4D5-48C0-965F-25137B83ABDB}"/>
    <hyperlink ref="B14" location="Activity!A1" display="Activity" xr:uid="{E5050613-6F6C-440F-8CC7-788448E0CAF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CAD2D"/>
    <pageSetUpPr fitToPage="1"/>
  </sheetPr>
  <dimension ref="B1:G27"/>
  <sheetViews>
    <sheetView zoomScaleNormal="100" workbookViewId="0"/>
  </sheetViews>
  <sheetFormatPr defaultColWidth="11.42578125" defaultRowHeight="12" customHeight="1" x14ac:dyDescent="0.2"/>
  <cols>
    <col min="1" max="1" width="10.7109375" bestFit="1" customWidth="1"/>
    <col min="2" max="2" width="38.7109375" bestFit="1" customWidth="1"/>
    <col min="3" max="6" width="14.7109375" bestFit="1" customWidth="1"/>
  </cols>
  <sheetData>
    <row r="1" spans="2:6" ht="17.100000000000001" customHeight="1" x14ac:dyDescent="0.25">
      <c r="B1" s="174" t="s">
        <v>69</v>
      </c>
      <c r="C1" s="175"/>
      <c r="D1" s="175"/>
      <c r="E1" s="175"/>
      <c r="F1" s="175"/>
    </row>
    <row r="3" spans="2:6" ht="17.100000000000001" customHeight="1" x14ac:dyDescent="0.25">
      <c r="B3" s="25"/>
      <c r="C3" s="180" t="s">
        <v>70</v>
      </c>
      <c r="D3" s="180"/>
      <c r="E3" s="180"/>
      <c r="F3" s="180"/>
    </row>
    <row r="4" spans="2:6" ht="53.1" customHeight="1" x14ac:dyDescent="0.25">
      <c r="B4" s="25"/>
      <c r="C4" s="26" t="s">
        <v>71</v>
      </c>
      <c r="D4" s="26" t="s">
        <v>72</v>
      </c>
      <c r="E4" s="26" t="s">
        <v>73</v>
      </c>
      <c r="F4" s="26" t="s">
        <v>74</v>
      </c>
    </row>
    <row r="5" spans="2:6" ht="17.100000000000001" customHeight="1" x14ac:dyDescent="0.25">
      <c r="B5" s="27" t="s">
        <v>33</v>
      </c>
      <c r="C5" s="28">
        <v>32.999982003188002</v>
      </c>
      <c r="D5" s="29" t="s">
        <v>75</v>
      </c>
      <c r="E5" s="29" t="s">
        <v>75</v>
      </c>
      <c r="F5" s="28">
        <v>33.6023741653824</v>
      </c>
    </row>
    <row r="6" spans="2:6" ht="17.100000000000001" customHeight="1" x14ac:dyDescent="0.25">
      <c r="B6" s="30" t="s">
        <v>27</v>
      </c>
      <c r="C6" s="31">
        <v>6.4156067811959998</v>
      </c>
      <c r="D6" s="31">
        <v>3.8430742581478001</v>
      </c>
      <c r="E6" s="32" t="s">
        <v>75</v>
      </c>
      <c r="F6" s="31">
        <v>28.3033</v>
      </c>
    </row>
    <row r="7" spans="2:6" ht="17.100000000000001" customHeight="1" x14ac:dyDescent="0.25">
      <c r="B7" s="27" t="s">
        <v>19</v>
      </c>
      <c r="C7" s="28">
        <v>55.405818354534802</v>
      </c>
      <c r="D7" s="29" t="s">
        <v>75</v>
      </c>
      <c r="E7" s="28">
        <v>642.42762941953504</v>
      </c>
      <c r="F7" s="28">
        <v>201.813102899157</v>
      </c>
    </row>
    <row r="8" spans="2:6" ht="17.100000000000001" customHeight="1" x14ac:dyDescent="0.25">
      <c r="B8" s="30" t="s">
        <v>25</v>
      </c>
      <c r="C8" s="31">
        <v>42.837989063769903</v>
      </c>
      <c r="D8" s="32" t="s">
        <v>75</v>
      </c>
      <c r="E8" s="31">
        <v>651.19152286718304</v>
      </c>
      <c r="F8" s="31">
        <v>149.28824879725099</v>
      </c>
    </row>
    <row r="9" spans="2:6" ht="17.100000000000001" customHeight="1" x14ac:dyDescent="0.25">
      <c r="B9" s="27" t="s">
        <v>26</v>
      </c>
      <c r="C9" s="28">
        <v>0.69800006323249997</v>
      </c>
      <c r="D9" s="29" t="s">
        <v>75</v>
      </c>
      <c r="E9" s="29" t="s">
        <v>75</v>
      </c>
      <c r="F9" s="28">
        <v>0.82980536809087002</v>
      </c>
    </row>
    <row r="10" spans="2:6" ht="17.100000000000001" customHeight="1" x14ac:dyDescent="0.25">
      <c r="B10" s="30" t="s">
        <v>12</v>
      </c>
      <c r="C10" s="31">
        <v>0.69187916267799998</v>
      </c>
      <c r="D10" s="32" t="s">
        <v>75</v>
      </c>
      <c r="E10" s="32" t="s">
        <v>75</v>
      </c>
      <c r="F10" s="31">
        <v>2.3142</v>
      </c>
    </row>
    <row r="11" spans="2:6" ht="17.100000000000001" customHeight="1" x14ac:dyDescent="0.25">
      <c r="B11" s="27" t="s">
        <v>76</v>
      </c>
      <c r="C11" s="28">
        <v>0.62898105697999995</v>
      </c>
      <c r="D11" s="29" t="s">
        <v>75</v>
      </c>
      <c r="E11" s="29" t="s">
        <v>75</v>
      </c>
      <c r="F11" s="29" t="s">
        <v>75</v>
      </c>
    </row>
    <row r="12" spans="2:6" ht="17.100000000000001" customHeight="1" x14ac:dyDescent="0.25">
      <c r="B12" s="30" t="s">
        <v>20</v>
      </c>
      <c r="C12" s="31">
        <v>6.4000005797820003E-2</v>
      </c>
      <c r="D12" s="32" t="s">
        <v>75</v>
      </c>
      <c r="E12" s="32" t="s">
        <v>75</v>
      </c>
      <c r="F12" s="31">
        <v>0.2020871401853</v>
      </c>
    </row>
    <row r="13" spans="2:6" ht="17.100000000000001" customHeight="1" x14ac:dyDescent="0.25">
      <c r="B13" s="27" t="s">
        <v>36</v>
      </c>
      <c r="C13" s="29" t="s">
        <v>75</v>
      </c>
      <c r="D13" s="28">
        <v>2.3869831112391</v>
      </c>
      <c r="E13" s="28">
        <v>46.253</v>
      </c>
      <c r="F13" s="28">
        <v>49.967500000000001</v>
      </c>
    </row>
    <row r="14" spans="2:6" ht="17.100000000000001" customHeight="1" x14ac:dyDescent="0.25">
      <c r="B14" s="30" t="s">
        <v>30</v>
      </c>
      <c r="C14" s="32" t="s">
        <v>75</v>
      </c>
      <c r="D14" s="31">
        <v>1.6384956534329</v>
      </c>
      <c r="E14" s="31">
        <v>155.19999999999999</v>
      </c>
      <c r="F14" s="31">
        <v>36.224522412286198</v>
      </c>
    </row>
    <row r="15" spans="2:6" ht="17.100000000000001" customHeight="1" x14ac:dyDescent="0.25">
      <c r="B15" s="27" t="s">
        <v>28</v>
      </c>
      <c r="C15" s="29" t="s">
        <v>75</v>
      </c>
      <c r="D15" s="28">
        <v>29.114406674022302</v>
      </c>
      <c r="E15" s="29" t="s">
        <v>75</v>
      </c>
      <c r="F15" s="28">
        <v>1188.13763584907</v>
      </c>
    </row>
    <row r="16" spans="2:6" ht="17.100000000000001" customHeight="1" x14ac:dyDescent="0.25">
      <c r="B16" s="30" t="s">
        <v>34</v>
      </c>
      <c r="C16" s="32" t="s">
        <v>75</v>
      </c>
      <c r="D16" s="31">
        <v>1.9816847624949501</v>
      </c>
      <c r="E16" s="32" t="s">
        <v>75</v>
      </c>
      <c r="F16" s="31">
        <v>114.88500000000001</v>
      </c>
    </row>
    <row r="17" spans="2:7" ht="17.100000000000001" customHeight="1" x14ac:dyDescent="0.25">
      <c r="B17" s="27" t="s">
        <v>15</v>
      </c>
      <c r="C17" s="29" t="s">
        <v>75</v>
      </c>
      <c r="D17" s="28">
        <v>4.4028673988599998E-2</v>
      </c>
      <c r="E17" s="29" t="s">
        <v>75</v>
      </c>
      <c r="F17" s="28">
        <v>0.93600000000000005</v>
      </c>
    </row>
    <row r="18" spans="2:7" ht="17.100000000000001" customHeight="1" x14ac:dyDescent="0.25">
      <c r="B18" s="30" t="s">
        <v>29</v>
      </c>
      <c r="C18" s="32" t="s">
        <v>75</v>
      </c>
      <c r="D18" s="31">
        <v>2.2140133205696002</v>
      </c>
      <c r="E18" s="32" t="s">
        <v>75</v>
      </c>
      <c r="F18" s="31">
        <v>72.078599999999994</v>
      </c>
    </row>
    <row r="19" spans="2:7" ht="17.100000000000001" customHeight="1" x14ac:dyDescent="0.25">
      <c r="B19" s="27" t="s">
        <v>35</v>
      </c>
      <c r="C19" s="29" t="s">
        <v>75</v>
      </c>
      <c r="D19" s="28">
        <v>20.8800018915395</v>
      </c>
      <c r="E19" s="29" t="s">
        <v>75</v>
      </c>
      <c r="F19" s="28">
        <v>814.48984850501404</v>
      </c>
    </row>
    <row r="20" spans="2:7" ht="17.100000000000001" customHeight="1" x14ac:dyDescent="0.25">
      <c r="B20" s="30" t="s">
        <v>24</v>
      </c>
      <c r="C20" s="32" t="s">
        <v>75</v>
      </c>
      <c r="D20" s="31">
        <v>2.2014336994299999</v>
      </c>
      <c r="E20" s="32" t="s">
        <v>75</v>
      </c>
      <c r="F20" s="31">
        <v>66.467799999999997</v>
      </c>
    </row>
    <row r="21" spans="2:7" ht="17.100000000000001" customHeight="1" x14ac:dyDescent="0.25">
      <c r="B21" s="27" t="s">
        <v>77</v>
      </c>
      <c r="C21" s="29" t="s">
        <v>75</v>
      </c>
      <c r="D21" s="29" t="s">
        <v>75</v>
      </c>
      <c r="E21" s="29" t="s">
        <v>75</v>
      </c>
      <c r="F21" s="28">
        <v>155.32400000000001</v>
      </c>
    </row>
    <row r="22" spans="2:7" ht="17.100000000000001" customHeight="1" x14ac:dyDescent="0.25">
      <c r="B22" s="30" t="s">
        <v>17</v>
      </c>
      <c r="C22" s="32" t="s">
        <v>75</v>
      </c>
      <c r="D22" s="32" t="s">
        <v>75</v>
      </c>
      <c r="E22" s="32" t="s">
        <v>75</v>
      </c>
      <c r="F22" s="31">
        <v>0.59782526561407001</v>
      </c>
    </row>
    <row r="23" spans="2:7" ht="17.100000000000001" customHeight="1" x14ac:dyDescent="0.25">
      <c r="B23" s="33" t="s">
        <v>67</v>
      </c>
      <c r="C23" s="34">
        <v>139.74225649137699</v>
      </c>
      <c r="D23" s="34">
        <v>64.304122044864698</v>
      </c>
      <c r="E23" s="34">
        <v>1495.07215228672</v>
      </c>
      <c r="F23" s="34">
        <v>2915.46185040205</v>
      </c>
    </row>
    <row r="25" spans="2:7" ht="17.100000000000001" customHeight="1" x14ac:dyDescent="0.25">
      <c r="B25" s="171" t="s">
        <v>78</v>
      </c>
      <c r="C25" s="171"/>
      <c r="D25" s="171"/>
      <c r="E25" s="171"/>
      <c r="F25" s="171"/>
      <c r="G25" s="13"/>
    </row>
    <row r="26" spans="2:7" ht="17.100000000000001" customHeight="1" x14ac:dyDescent="0.25">
      <c r="B26" s="171" t="s">
        <v>79</v>
      </c>
      <c r="C26" s="171"/>
      <c r="D26" s="171"/>
      <c r="E26" s="171"/>
      <c r="F26" s="171"/>
      <c r="G26" s="13"/>
    </row>
    <row r="27" spans="2:7" ht="17.100000000000001" customHeight="1" x14ac:dyDescent="0.25">
      <c r="B27" s="171" t="s">
        <v>80</v>
      </c>
      <c r="C27" s="171"/>
      <c r="D27" s="171"/>
      <c r="E27" s="171"/>
      <c r="F27" s="171"/>
      <c r="G27" s="13"/>
    </row>
  </sheetData>
  <mergeCells count="5">
    <mergeCell ref="C3:F3"/>
    <mergeCell ref="B1:F1"/>
    <mergeCell ref="B25:F25"/>
    <mergeCell ref="B26:F26"/>
    <mergeCell ref="B27:F27"/>
  </mergeCells>
  <pageMargins left="0.05" right="0.05" top="0.5" bottom="0.5" header="0" footer="0"/>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CAD2D"/>
    <pageSetUpPr fitToPage="1"/>
  </sheetPr>
  <dimension ref="B1:T30"/>
  <sheetViews>
    <sheetView zoomScale="90" zoomScaleNormal="90" zoomScalePageLayoutView="90" workbookViewId="0"/>
  </sheetViews>
  <sheetFormatPr defaultColWidth="11.42578125" defaultRowHeight="12" customHeight="1" x14ac:dyDescent="0.2"/>
  <cols>
    <col min="1" max="1" width="10.7109375" bestFit="1" customWidth="1"/>
    <col min="2" max="2" width="38.7109375" bestFit="1" customWidth="1"/>
    <col min="3" max="20" width="12.7109375" bestFit="1" customWidth="1"/>
  </cols>
  <sheetData>
    <row r="1" spans="2:20" ht="35.1" customHeight="1" x14ac:dyDescent="0.25">
      <c r="B1" s="174" t="s">
        <v>81</v>
      </c>
      <c r="C1" s="175"/>
      <c r="D1" s="175"/>
      <c r="E1" s="175"/>
      <c r="F1" s="175"/>
      <c r="G1" s="175"/>
      <c r="H1" s="175"/>
      <c r="I1" s="175"/>
      <c r="J1" s="175"/>
      <c r="K1" s="175"/>
      <c r="L1" s="175"/>
      <c r="M1" s="175"/>
      <c r="N1" s="175"/>
      <c r="O1" s="175"/>
      <c r="P1" s="175"/>
      <c r="Q1" s="175"/>
      <c r="R1" s="175"/>
      <c r="S1" s="175"/>
      <c r="T1" s="175"/>
    </row>
    <row r="3" spans="2:20" ht="17.100000000000001" customHeight="1" x14ac:dyDescent="0.25">
      <c r="B3" s="35"/>
      <c r="C3" s="181" t="s">
        <v>82</v>
      </c>
      <c r="D3" s="181"/>
      <c r="E3" s="181"/>
      <c r="F3" s="181"/>
      <c r="G3" s="181"/>
      <c r="H3" s="181"/>
      <c r="I3" s="181"/>
      <c r="J3" s="181"/>
      <c r="K3" s="181"/>
      <c r="L3" s="181" t="s">
        <v>83</v>
      </c>
      <c r="M3" s="181"/>
      <c r="N3" s="181"/>
      <c r="O3" s="181"/>
      <c r="P3" s="181"/>
      <c r="Q3" s="181"/>
      <c r="R3" s="181"/>
      <c r="S3" s="181"/>
      <c r="T3" s="181"/>
    </row>
    <row r="4" spans="2:20" ht="17.100000000000001" customHeight="1" x14ac:dyDescent="0.25">
      <c r="B4" s="35"/>
      <c r="C4" s="182" t="s">
        <v>84</v>
      </c>
      <c r="D4" s="182"/>
      <c r="E4" s="182"/>
      <c r="F4" s="182" t="s">
        <v>85</v>
      </c>
      <c r="G4" s="182"/>
      <c r="H4" s="182"/>
      <c r="I4" s="182" t="s">
        <v>86</v>
      </c>
      <c r="J4" s="182"/>
      <c r="K4" s="182"/>
      <c r="L4" s="182" t="s">
        <v>84</v>
      </c>
      <c r="M4" s="182"/>
      <c r="N4" s="182"/>
      <c r="O4" s="182" t="s">
        <v>85</v>
      </c>
      <c r="P4" s="182"/>
      <c r="Q4" s="182"/>
      <c r="R4" s="182" t="s">
        <v>86</v>
      </c>
      <c r="S4" s="182"/>
      <c r="T4" s="182"/>
    </row>
    <row r="5" spans="2:20" ht="17.100000000000001" customHeight="1" x14ac:dyDescent="0.25">
      <c r="B5" s="35" t="s">
        <v>7</v>
      </c>
      <c r="C5" s="36" t="s">
        <v>87</v>
      </c>
      <c r="D5" s="36" t="s">
        <v>88</v>
      </c>
      <c r="E5" s="36" t="s">
        <v>11</v>
      </c>
      <c r="F5" s="36" t="s">
        <v>87</v>
      </c>
      <c r="G5" s="36" t="s">
        <v>88</v>
      </c>
      <c r="H5" s="36" t="s">
        <v>11</v>
      </c>
      <c r="I5" s="36" t="s">
        <v>87</v>
      </c>
      <c r="J5" s="36" t="s">
        <v>88</v>
      </c>
      <c r="K5" s="36" t="s">
        <v>11</v>
      </c>
      <c r="L5" s="36" t="s">
        <v>87</v>
      </c>
      <c r="M5" s="36" t="s">
        <v>89</v>
      </c>
      <c r="N5" s="36" t="s">
        <v>11</v>
      </c>
      <c r="O5" s="36" t="s">
        <v>87</v>
      </c>
      <c r="P5" s="36" t="s">
        <v>89</v>
      </c>
      <c r="Q5" s="36" t="s">
        <v>11</v>
      </c>
      <c r="R5" s="36" t="s">
        <v>87</v>
      </c>
      <c r="S5" s="36" t="s">
        <v>89</v>
      </c>
      <c r="T5" s="36" t="s">
        <v>11</v>
      </c>
    </row>
    <row r="6" spans="2:20" ht="17.100000000000001" customHeight="1" x14ac:dyDescent="0.25">
      <c r="B6" s="37" t="s">
        <v>33</v>
      </c>
      <c r="C6" s="38">
        <v>17.8987804726817</v>
      </c>
      <c r="D6" s="38">
        <v>112.579938603603</v>
      </c>
      <c r="E6" s="39">
        <v>681.09575669523599</v>
      </c>
      <c r="F6" s="38">
        <v>17.951246253068899</v>
      </c>
      <c r="G6" s="38">
        <v>112.909938423635</v>
      </c>
      <c r="H6" s="39">
        <v>683.09221787581305</v>
      </c>
      <c r="I6" s="38">
        <v>18.5251900930616</v>
      </c>
      <c r="J6" s="38">
        <v>116.519936454893</v>
      </c>
      <c r="K6" s="40">
        <v>704.93229321485899</v>
      </c>
      <c r="L6" s="38">
        <v>5716.8827711972599</v>
      </c>
      <c r="M6" s="38">
        <v>201.889809627804</v>
      </c>
      <c r="N6" s="39">
        <v>241.88131004935599</v>
      </c>
      <c r="O6" s="38">
        <v>6547.9814354928703</v>
      </c>
      <c r="P6" s="38">
        <v>231.23978195221801</v>
      </c>
      <c r="Q6" s="39">
        <v>277.04509453570302</v>
      </c>
      <c r="R6" s="38">
        <v>7069.5772581955998</v>
      </c>
      <c r="S6" s="38">
        <v>249.65976458307699</v>
      </c>
      <c r="T6" s="40">
        <v>299.11381379425598</v>
      </c>
    </row>
    <row r="7" spans="2:20" ht="17.100000000000001" customHeight="1" x14ac:dyDescent="0.25">
      <c r="B7" s="41" t="s">
        <v>36</v>
      </c>
      <c r="C7" s="42">
        <v>77.266143999999997</v>
      </c>
      <c r="D7" s="42">
        <v>485.98940921888902</v>
      </c>
      <c r="E7" s="43">
        <v>2861.4249070308501</v>
      </c>
      <c r="F7" s="42">
        <v>78.241504000000006</v>
      </c>
      <c r="G7" s="42">
        <v>492.12423885624901</v>
      </c>
      <c r="H7" s="43">
        <v>2896.3723157990999</v>
      </c>
      <c r="I7" s="42">
        <v>79.265631999999997</v>
      </c>
      <c r="J7" s="42">
        <v>498.56580997547701</v>
      </c>
      <c r="K7" s="44">
        <v>2933.0670950057602</v>
      </c>
      <c r="L7" s="42">
        <v>180500</v>
      </c>
      <c r="M7" s="42">
        <v>6374.2973393499997</v>
      </c>
      <c r="N7" s="43">
        <v>7129.75</v>
      </c>
      <c r="O7" s="42">
        <v>184500</v>
      </c>
      <c r="P7" s="42">
        <v>6515.55600615</v>
      </c>
      <c r="Q7" s="43">
        <v>7287.75</v>
      </c>
      <c r="R7" s="42">
        <v>188700</v>
      </c>
      <c r="S7" s="42">
        <v>6663.8776062899997</v>
      </c>
      <c r="T7" s="44">
        <v>7453.65</v>
      </c>
    </row>
    <row r="8" spans="2:20" ht="17.100000000000001" customHeight="1" x14ac:dyDescent="0.25">
      <c r="B8" s="37" t="s">
        <v>21</v>
      </c>
      <c r="C8" s="38">
        <v>0.59299999999999997</v>
      </c>
      <c r="D8" s="38">
        <v>3.7298576678913999</v>
      </c>
      <c r="E8" s="39">
        <v>21.296333281748101</v>
      </c>
      <c r="F8" s="38">
        <v>0.70699999999999996</v>
      </c>
      <c r="G8" s="38">
        <v>4.4468960728485998</v>
      </c>
      <c r="H8" s="39">
        <v>25.390675372610701</v>
      </c>
      <c r="I8" s="38">
        <v>0.83699999999999997</v>
      </c>
      <c r="J8" s="38">
        <v>5.2645714469226004</v>
      </c>
      <c r="K8" s="40">
        <v>30.059830043576198</v>
      </c>
      <c r="L8" s="38">
        <v>2160</v>
      </c>
      <c r="M8" s="38">
        <v>76.279680072000005</v>
      </c>
      <c r="N8" s="39">
        <v>95.682239999999993</v>
      </c>
      <c r="O8" s="38">
        <v>2312</v>
      </c>
      <c r="P8" s="38">
        <v>81.647509410400005</v>
      </c>
      <c r="Q8" s="39">
        <v>102.43411999999999</v>
      </c>
      <c r="R8" s="38">
        <v>2330</v>
      </c>
      <c r="S8" s="38">
        <v>82.283173411000007</v>
      </c>
      <c r="T8" s="40">
        <v>103.26698</v>
      </c>
    </row>
    <row r="9" spans="2:20" ht="17.100000000000001" customHeight="1" x14ac:dyDescent="0.25">
      <c r="B9" s="41" t="s">
        <v>31</v>
      </c>
      <c r="C9" s="42">
        <v>4.9470000000000001</v>
      </c>
      <c r="D9" s="42">
        <v>31.115692888800599</v>
      </c>
      <c r="E9" s="43">
        <v>185.02966051533301</v>
      </c>
      <c r="F9" s="42">
        <v>5.04</v>
      </c>
      <c r="G9" s="42">
        <v>31.700645271791998</v>
      </c>
      <c r="H9" s="43">
        <v>188.50808348439</v>
      </c>
      <c r="I9" s="42">
        <v>5.0940000000000003</v>
      </c>
      <c r="J9" s="42">
        <v>32.040295042561198</v>
      </c>
      <c r="K9" s="44">
        <v>190.52781295029399</v>
      </c>
      <c r="L9" s="42">
        <v>1066.1289999999999</v>
      </c>
      <c r="M9" s="42">
        <v>37.649990294204301</v>
      </c>
      <c r="N9" s="43">
        <v>39.606692350000003</v>
      </c>
      <c r="O9" s="42">
        <v>1085.385</v>
      </c>
      <c r="P9" s="42">
        <v>38.330009516179501</v>
      </c>
      <c r="Q9" s="43">
        <v>40.322052749999997</v>
      </c>
      <c r="R9" s="42">
        <v>1099.26</v>
      </c>
      <c r="S9" s="42">
        <v>38.820000516641997</v>
      </c>
      <c r="T9" s="44">
        <v>40.837508999999997</v>
      </c>
    </row>
    <row r="10" spans="2:20" ht="17.100000000000001" customHeight="1" x14ac:dyDescent="0.25">
      <c r="B10" s="37" t="s">
        <v>30</v>
      </c>
      <c r="C10" s="38">
        <v>2.7186873986454301</v>
      </c>
      <c r="D10" s="38">
        <v>17.1000287359821</v>
      </c>
      <c r="E10" s="39">
        <v>99.751531717718294</v>
      </c>
      <c r="F10" s="38">
        <v>3.76922954624948</v>
      </c>
      <c r="G10" s="38">
        <v>23.7077398400025</v>
      </c>
      <c r="H10" s="39">
        <v>138.29704026340099</v>
      </c>
      <c r="I10" s="38">
        <v>5.32608350027028</v>
      </c>
      <c r="J10" s="38">
        <v>33.5000562956374</v>
      </c>
      <c r="K10" s="40">
        <v>195.419667400208</v>
      </c>
      <c r="L10" s="38">
        <v>13300.807563371</v>
      </c>
      <c r="M10" s="38">
        <v>469.71358594128702</v>
      </c>
      <c r="N10" s="39">
        <v>532.69734291300904</v>
      </c>
      <c r="O10" s="38">
        <v>14289.030234903001</v>
      </c>
      <c r="P10" s="38">
        <v>504.61234021182202</v>
      </c>
      <c r="Q10" s="39">
        <v>572.27566090786399</v>
      </c>
      <c r="R10" s="38">
        <v>16056.6255687955</v>
      </c>
      <c r="S10" s="38">
        <v>567.03438028871096</v>
      </c>
      <c r="T10" s="40">
        <v>643.06785403025901</v>
      </c>
    </row>
    <row r="11" spans="2:20" ht="17.100000000000001" customHeight="1" x14ac:dyDescent="0.25">
      <c r="B11" s="41" t="s">
        <v>27</v>
      </c>
      <c r="C11" s="42">
        <v>12.44537463</v>
      </c>
      <c r="D11" s="42">
        <v>78.279048892894806</v>
      </c>
      <c r="E11" s="43">
        <v>389.082285628389</v>
      </c>
      <c r="F11" s="42">
        <v>12.68834663</v>
      </c>
      <c r="G11" s="42">
        <v>79.807296746660199</v>
      </c>
      <c r="H11" s="43">
        <v>396.54226310754598</v>
      </c>
      <c r="I11" s="42">
        <v>14.256034619999999</v>
      </c>
      <c r="J11" s="42">
        <v>89.667757236310706</v>
      </c>
      <c r="K11" s="44">
        <v>445.47886029582003</v>
      </c>
      <c r="L11" s="42">
        <v>3520.23711340206</v>
      </c>
      <c r="M11" s="42">
        <v>124.31600036476399</v>
      </c>
      <c r="N11" s="43">
        <v>115.319753608247</v>
      </c>
      <c r="O11" s="42">
        <v>4462.2268041237103</v>
      </c>
      <c r="P11" s="42">
        <v>157.58205232743501</v>
      </c>
      <c r="Q11" s="43">
        <v>146.12281649484501</v>
      </c>
      <c r="R11" s="42">
        <v>5253.4861107607903</v>
      </c>
      <c r="S11" s="42">
        <v>185.525111014597</v>
      </c>
      <c r="T11" s="44">
        <v>171.99699582187799</v>
      </c>
    </row>
    <row r="12" spans="2:20" ht="17.100000000000001" customHeight="1" x14ac:dyDescent="0.25">
      <c r="B12" s="37" t="s">
        <v>28</v>
      </c>
      <c r="C12" s="38">
        <v>8.3111838267477598</v>
      </c>
      <c r="D12" s="38">
        <v>52.275771881028902</v>
      </c>
      <c r="E12" s="39">
        <v>334.29510677440101</v>
      </c>
      <c r="F12" s="38">
        <v>10.729963176985001</v>
      </c>
      <c r="G12" s="38">
        <v>67.489435804164799</v>
      </c>
      <c r="H12" s="39">
        <v>431.58402710233401</v>
      </c>
      <c r="I12" s="38">
        <v>14.579161727747</v>
      </c>
      <c r="J12" s="38">
        <v>91.700165534006899</v>
      </c>
      <c r="K12" s="40">
        <v>586.40772819551501</v>
      </c>
      <c r="L12" s="38">
        <v>53550.141909863501</v>
      </c>
      <c r="M12" s="38">
        <v>1891.10541328453</v>
      </c>
      <c r="N12" s="39">
        <v>2076.6745032645099</v>
      </c>
      <c r="O12" s="38">
        <v>69134.681989099699</v>
      </c>
      <c r="P12" s="38">
        <v>2441.4682518555501</v>
      </c>
      <c r="Q12" s="39">
        <v>2681.0429675372902</v>
      </c>
      <c r="R12" s="38">
        <v>93935.616841386305</v>
      </c>
      <c r="S12" s="38">
        <v>3317.3050000124699</v>
      </c>
      <c r="T12" s="40">
        <v>3642.8232211089598</v>
      </c>
    </row>
    <row r="13" spans="2:20" ht="17.100000000000001" customHeight="1" x14ac:dyDescent="0.25">
      <c r="B13" s="41" t="s">
        <v>19</v>
      </c>
      <c r="C13" s="42">
        <v>92.527869933566805</v>
      </c>
      <c r="D13" s="42">
        <v>581.98277430922803</v>
      </c>
      <c r="E13" s="43">
        <v>3346.5456798321102</v>
      </c>
      <c r="F13" s="42">
        <v>124.422695524825</v>
      </c>
      <c r="G13" s="42">
        <v>782.59518543505203</v>
      </c>
      <c r="H13" s="43">
        <v>4505.9809702101902</v>
      </c>
      <c r="I13" s="42">
        <v>169.56720295633099</v>
      </c>
      <c r="J13" s="42">
        <v>1066.54558544615</v>
      </c>
      <c r="K13" s="44">
        <v>6148.9108477085601</v>
      </c>
      <c r="L13" s="42">
        <v>13224.2498060991</v>
      </c>
      <c r="M13" s="42">
        <v>467.00997425992898</v>
      </c>
      <c r="N13" s="43">
        <v>544.83909201128301</v>
      </c>
      <c r="O13" s="42">
        <v>19248.969583547201</v>
      </c>
      <c r="P13" s="42">
        <v>679.77094516140801</v>
      </c>
      <c r="Q13" s="43">
        <v>793.05754684214605</v>
      </c>
      <c r="R13" s="42">
        <v>28236.866035915999</v>
      </c>
      <c r="S13" s="42">
        <v>997.17551271092498</v>
      </c>
      <c r="T13" s="44">
        <v>1163.35888067974</v>
      </c>
    </row>
    <row r="14" spans="2:20" ht="17.100000000000001" customHeight="1" x14ac:dyDescent="0.25">
      <c r="B14" s="37" t="s">
        <v>34</v>
      </c>
      <c r="C14" s="38">
        <v>19.154132659243299</v>
      </c>
      <c r="D14" s="38">
        <v>120.47586605546</v>
      </c>
      <c r="E14" s="39">
        <v>670.80132949461495</v>
      </c>
      <c r="F14" s="38">
        <v>22.1497310464412</v>
      </c>
      <c r="G14" s="38">
        <v>139.31761245413301</v>
      </c>
      <c r="H14" s="39">
        <v>775.71087651054597</v>
      </c>
      <c r="I14" s="38">
        <v>24.5241551799779</v>
      </c>
      <c r="J14" s="38">
        <v>154.25229046644</v>
      </c>
      <c r="K14" s="40">
        <v>858.86613568600501</v>
      </c>
      <c r="L14" s="38">
        <v>43077</v>
      </c>
      <c r="M14" s="38">
        <v>1521.2498974359</v>
      </c>
      <c r="N14" s="39">
        <v>1783.3878</v>
      </c>
      <c r="O14" s="38">
        <v>49814</v>
      </c>
      <c r="P14" s="38">
        <v>1759.1648069938001</v>
      </c>
      <c r="Q14" s="39">
        <v>2062.2995999999998</v>
      </c>
      <c r="R14" s="38">
        <v>55154</v>
      </c>
      <c r="S14" s="38">
        <v>1947.7451271718</v>
      </c>
      <c r="T14" s="40">
        <v>2283.3755999999998</v>
      </c>
    </row>
    <row r="15" spans="2:20" ht="17.100000000000001" customHeight="1" x14ac:dyDescent="0.25">
      <c r="B15" s="41" t="s">
        <v>25</v>
      </c>
      <c r="C15" s="42">
        <v>129.49526906536099</v>
      </c>
      <c r="D15" s="42">
        <v>814.50071210640397</v>
      </c>
      <c r="E15" s="43">
        <v>4686.3001424916602</v>
      </c>
      <c r="F15" s="42">
        <v>145.70579907555199</v>
      </c>
      <c r="G15" s="42">
        <v>916.461875106565</v>
      </c>
      <c r="H15" s="43">
        <v>5274.0499546051096</v>
      </c>
      <c r="I15" s="42">
        <v>179.83107396694001</v>
      </c>
      <c r="J15" s="42">
        <v>1131.10338981575</v>
      </c>
      <c r="K15" s="44">
        <v>6511.82630428429</v>
      </c>
      <c r="L15" s="42">
        <v>17921.242169146699</v>
      </c>
      <c r="M15" s="42">
        <v>632.88269405339895</v>
      </c>
      <c r="N15" s="43">
        <v>738.35517736884299</v>
      </c>
      <c r="O15" s="42">
        <v>20070.850454212301</v>
      </c>
      <c r="P15" s="42">
        <v>708.79539417605099</v>
      </c>
      <c r="Q15" s="43">
        <v>826.919038713546</v>
      </c>
      <c r="R15" s="42">
        <v>24683.855385390001</v>
      </c>
      <c r="S15" s="42">
        <v>871.702125806048</v>
      </c>
      <c r="T15" s="44">
        <v>1016.97484187807</v>
      </c>
    </row>
    <row r="16" spans="2:20" ht="17.100000000000001" customHeight="1" x14ac:dyDescent="0.25">
      <c r="B16" s="37" t="s">
        <v>26</v>
      </c>
      <c r="C16" s="38">
        <v>3.4</v>
      </c>
      <c r="D16" s="38">
        <v>21.38535593732</v>
      </c>
      <c r="E16" s="39">
        <v>124.60537570013901</v>
      </c>
      <c r="F16" s="38">
        <v>5.53</v>
      </c>
      <c r="G16" s="38">
        <v>34.782652450994</v>
      </c>
      <c r="H16" s="39">
        <v>202.66697871228499</v>
      </c>
      <c r="I16" s="38">
        <v>8.43</v>
      </c>
      <c r="J16" s="38">
        <v>53.023103103414002</v>
      </c>
      <c r="K16" s="40">
        <v>308.94803445652099</v>
      </c>
      <c r="L16" s="38">
        <v>220.02</v>
      </c>
      <c r="M16" s="38">
        <v>7.7699329673340003</v>
      </c>
      <c r="N16" s="39">
        <v>9.3442494000000007</v>
      </c>
      <c r="O16" s="38">
        <v>348.58</v>
      </c>
      <c r="P16" s="38">
        <v>12.309986518285999</v>
      </c>
      <c r="Q16" s="39">
        <v>14.8041926</v>
      </c>
      <c r="R16" s="38">
        <v>530.94000000000005</v>
      </c>
      <c r="S16" s="38">
        <v>18.749969137697999</v>
      </c>
      <c r="T16" s="40">
        <v>22.549021799999998</v>
      </c>
    </row>
    <row r="17" spans="2:20" ht="17.100000000000001" customHeight="1" x14ac:dyDescent="0.25">
      <c r="B17" s="41" t="s">
        <v>15</v>
      </c>
      <c r="C17" s="42">
        <v>0.1585</v>
      </c>
      <c r="D17" s="42">
        <v>0.9969349753133</v>
      </c>
      <c r="E17" s="43">
        <v>4.8859961789539197</v>
      </c>
      <c r="F17" s="42">
        <v>0.2172</v>
      </c>
      <c r="G17" s="42">
        <v>1.3661468557605601</v>
      </c>
      <c r="H17" s="43">
        <v>6.6955102212542101</v>
      </c>
      <c r="I17" s="42">
        <v>0.2979</v>
      </c>
      <c r="J17" s="42">
        <v>1.8737345687434199</v>
      </c>
      <c r="K17" s="44">
        <v>9.18320669848816</v>
      </c>
      <c r="L17" s="42">
        <v>510</v>
      </c>
      <c r="M17" s="42">
        <v>18.010480016999999</v>
      </c>
      <c r="N17" s="43">
        <v>18.36</v>
      </c>
      <c r="O17" s="42">
        <v>700</v>
      </c>
      <c r="P17" s="42">
        <v>24.720266689999999</v>
      </c>
      <c r="Q17" s="43">
        <v>25.2</v>
      </c>
      <c r="R17" s="42">
        <v>960</v>
      </c>
      <c r="S17" s="42">
        <v>33.902080032000001</v>
      </c>
      <c r="T17" s="44">
        <v>34.56</v>
      </c>
    </row>
    <row r="18" spans="2:20" ht="17.100000000000001" customHeight="1" x14ac:dyDescent="0.25">
      <c r="B18" s="37" t="s">
        <v>14</v>
      </c>
      <c r="C18" s="38">
        <v>0.25981249006833002</v>
      </c>
      <c r="D18" s="38">
        <v>1.63417134619784</v>
      </c>
      <c r="E18" s="39">
        <v>8.9784292141543993</v>
      </c>
      <c r="F18" s="38">
        <v>0.25981249006833002</v>
      </c>
      <c r="G18" s="38">
        <v>1.63417134619784</v>
      </c>
      <c r="H18" s="39">
        <v>8.9784292141543993</v>
      </c>
      <c r="I18" s="38">
        <v>0.25981249006833002</v>
      </c>
      <c r="J18" s="38">
        <v>1.63417134619784</v>
      </c>
      <c r="K18" s="40">
        <v>8.9784292141543993</v>
      </c>
      <c r="L18" s="38">
        <v>14.7</v>
      </c>
      <c r="M18" s="38">
        <v>0.51912560049000001</v>
      </c>
      <c r="N18" s="39">
        <v>0.56742000000000004</v>
      </c>
      <c r="O18" s="38">
        <v>14.7</v>
      </c>
      <c r="P18" s="38">
        <v>0.51912560049000001</v>
      </c>
      <c r="Q18" s="39">
        <v>0.56742000000000004</v>
      </c>
      <c r="R18" s="38">
        <v>14.7</v>
      </c>
      <c r="S18" s="38">
        <v>0.51912560049000001</v>
      </c>
      <c r="T18" s="40">
        <v>0.56742000000000004</v>
      </c>
    </row>
    <row r="19" spans="2:20" ht="17.100000000000001" customHeight="1" x14ac:dyDescent="0.25">
      <c r="B19" s="41" t="s">
        <v>32</v>
      </c>
      <c r="C19" s="42">
        <v>50.0639822024471</v>
      </c>
      <c r="D19" s="42">
        <v>314.89296442323098</v>
      </c>
      <c r="E19" s="43">
        <v>1923.1540067752101</v>
      </c>
      <c r="F19" s="42">
        <v>69.935717463848803</v>
      </c>
      <c r="G19" s="42">
        <v>439.88241491066202</v>
      </c>
      <c r="H19" s="43">
        <v>2684.3010279466698</v>
      </c>
      <c r="I19" s="42">
        <v>92.196359447004596</v>
      </c>
      <c r="J19" s="42">
        <v>579.89763614685</v>
      </c>
      <c r="K19" s="44">
        <v>3536.4497410956301</v>
      </c>
      <c r="L19" s="42">
        <v>2773.2693032243601</v>
      </c>
      <c r="M19" s="42">
        <v>97.937081112709507</v>
      </c>
      <c r="N19" s="43">
        <v>115.090676083811</v>
      </c>
      <c r="O19" s="42">
        <v>3921.4702111255101</v>
      </c>
      <c r="P19" s="42">
        <v>138.485413479876</v>
      </c>
      <c r="Q19" s="43">
        <v>162.74101376170901</v>
      </c>
      <c r="R19" s="42">
        <v>5180.5883059936596</v>
      </c>
      <c r="S19" s="42">
        <v>182.95074933608399</v>
      </c>
      <c r="T19" s="44">
        <v>214.99441469873699</v>
      </c>
    </row>
    <row r="20" spans="2:20" ht="17.100000000000001" customHeight="1" x14ac:dyDescent="0.25">
      <c r="B20" s="37" t="s">
        <v>29</v>
      </c>
      <c r="C20" s="38">
        <v>5.0123060325621198</v>
      </c>
      <c r="D20" s="38">
        <v>31.526455462681501</v>
      </c>
      <c r="E20" s="39">
        <v>144.780738693773</v>
      </c>
      <c r="F20" s="38">
        <v>6.8562721471701096</v>
      </c>
      <c r="G20" s="38">
        <v>43.124653020695902</v>
      </c>
      <c r="H20" s="39">
        <v>197.97196061515399</v>
      </c>
      <c r="I20" s="38">
        <v>8.8744120709403003</v>
      </c>
      <c r="J20" s="38">
        <v>55.818370844561002</v>
      </c>
      <c r="K20" s="40">
        <v>256.20314505891798</v>
      </c>
      <c r="L20" s="38">
        <v>19465.180237287601</v>
      </c>
      <c r="M20" s="38">
        <v>687.40635233523801</v>
      </c>
      <c r="N20" s="39">
        <v>782.50024553896105</v>
      </c>
      <c r="O20" s="38">
        <v>26198.2903264501</v>
      </c>
      <c r="P20" s="38">
        <v>925.18389098842101</v>
      </c>
      <c r="Q20" s="39">
        <v>1053.1712711232999</v>
      </c>
      <c r="R20" s="38">
        <v>33380.801346577398</v>
      </c>
      <c r="S20" s="38">
        <v>1178.83187373329</v>
      </c>
      <c r="T20" s="40">
        <v>1341.90821413241</v>
      </c>
    </row>
    <row r="21" spans="2:20" ht="17.100000000000001" customHeight="1" x14ac:dyDescent="0.25">
      <c r="B21" s="41" t="s">
        <v>35</v>
      </c>
      <c r="C21" s="42">
        <v>32.433412138045497</v>
      </c>
      <c r="D21" s="42">
        <v>204.000018480558</v>
      </c>
      <c r="E21" s="43">
        <v>1112.32873995822</v>
      </c>
      <c r="F21" s="42">
        <v>45.470371919024601</v>
      </c>
      <c r="G21" s="42">
        <v>286.00002590901801</v>
      </c>
      <c r="H21" s="43">
        <v>1559.4412726865301</v>
      </c>
      <c r="I21" s="42">
        <v>65.661760848102006</v>
      </c>
      <c r="J21" s="42">
        <v>413.00003741407102</v>
      </c>
      <c r="K21" s="44">
        <v>2251.9204392291499</v>
      </c>
      <c r="L21" s="42">
        <v>79910.065779972705</v>
      </c>
      <c r="M21" s="42">
        <v>2821.99733899481</v>
      </c>
      <c r="N21" s="43">
        <v>2092.0455221196798</v>
      </c>
      <c r="O21" s="42">
        <v>112106.290015206</v>
      </c>
      <c r="P21" s="42">
        <v>3958.9962668605399</v>
      </c>
      <c r="Q21" s="43">
        <v>2934.9426725981002</v>
      </c>
      <c r="R21" s="42">
        <v>162113.793972482</v>
      </c>
      <c r="S21" s="42">
        <v>5724.9946016106596</v>
      </c>
      <c r="T21" s="44">
        <v>4244.1391261995695</v>
      </c>
    </row>
    <row r="22" spans="2:20" ht="17.100000000000001" customHeight="1" x14ac:dyDescent="0.25">
      <c r="B22" s="37" t="s">
        <v>12</v>
      </c>
      <c r="C22" s="38">
        <v>0.46899999999999997</v>
      </c>
      <c r="D22" s="38">
        <v>2.9499211572361999</v>
      </c>
      <c r="E22" s="39">
        <v>15.522555791896099</v>
      </c>
      <c r="F22" s="38">
        <v>0.46899999999999997</v>
      </c>
      <c r="G22" s="38">
        <v>2.9499211572361999</v>
      </c>
      <c r="H22" s="39">
        <v>15.522555791896099</v>
      </c>
      <c r="I22" s="38">
        <v>0.46899999999999997</v>
      </c>
      <c r="J22" s="38">
        <v>2.9499211572361999</v>
      </c>
      <c r="K22" s="40">
        <v>15.522555791896099</v>
      </c>
      <c r="L22" s="38">
        <v>0</v>
      </c>
      <c r="M22" s="38">
        <v>0</v>
      </c>
      <c r="N22" s="39">
        <v>0</v>
      </c>
      <c r="O22" s="38">
        <v>0</v>
      </c>
      <c r="P22" s="38">
        <v>0</v>
      </c>
      <c r="Q22" s="39">
        <v>0</v>
      </c>
      <c r="R22" s="38">
        <v>0</v>
      </c>
      <c r="S22" s="38">
        <v>0</v>
      </c>
      <c r="T22" s="40">
        <v>0</v>
      </c>
    </row>
    <row r="23" spans="2:20" ht="17.100000000000001" customHeight="1" x14ac:dyDescent="0.25">
      <c r="B23" s="41" t="s">
        <v>76</v>
      </c>
      <c r="C23" s="42">
        <v>0.42</v>
      </c>
      <c r="D23" s="42">
        <v>2.6417204393159999</v>
      </c>
      <c r="E23" s="43">
        <v>15.433142692889801</v>
      </c>
      <c r="F23" s="42">
        <v>0.82</v>
      </c>
      <c r="G23" s="42">
        <v>5.1576446672360001</v>
      </c>
      <c r="H23" s="43">
        <v>30.131373828975299</v>
      </c>
      <c r="I23" s="42">
        <v>1.59</v>
      </c>
      <c r="J23" s="42">
        <v>10.000798805982001</v>
      </c>
      <c r="K23" s="44">
        <v>58.425468765939797</v>
      </c>
      <c r="L23" s="42" t="s">
        <v>90</v>
      </c>
      <c r="M23" s="42" t="s">
        <v>90</v>
      </c>
      <c r="N23" s="43" t="s">
        <v>90</v>
      </c>
      <c r="O23" s="42" t="s">
        <v>90</v>
      </c>
      <c r="P23" s="42" t="s">
        <v>90</v>
      </c>
      <c r="Q23" s="43" t="s">
        <v>90</v>
      </c>
      <c r="R23" s="42" t="s">
        <v>90</v>
      </c>
      <c r="S23" s="42" t="s">
        <v>90</v>
      </c>
      <c r="T23" s="44" t="s">
        <v>90</v>
      </c>
    </row>
    <row r="24" spans="2:20" ht="17.100000000000001" customHeight="1" x14ac:dyDescent="0.25">
      <c r="B24" s="37" t="s">
        <v>24</v>
      </c>
      <c r="C24" s="38">
        <v>0.35136385999999997</v>
      </c>
      <c r="D24" s="38">
        <v>2.21001212047373</v>
      </c>
      <c r="E24" s="39">
        <v>13.4071707349361</v>
      </c>
      <c r="F24" s="38">
        <v>0.47028722949479002</v>
      </c>
      <c r="G24" s="38">
        <v>2.9580175869182601</v>
      </c>
      <c r="H24" s="39">
        <v>17.9449906438774</v>
      </c>
      <c r="I24" s="38">
        <v>0.70894058886347</v>
      </c>
      <c r="J24" s="38">
        <v>4.4591020091936899</v>
      </c>
      <c r="K24" s="40">
        <v>27.051409088625899</v>
      </c>
      <c r="L24" s="38">
        <v>3129.12</v>
      </c>
      <c r="M24" s="38">
        <v>110.503829864304</v>
      </c>
      <c r="N24" s="39">
        <v>123.287328</v>
      </c>
      <c r="O24" s="38">
        <v>3934.67</v>
      </c>
      <c r="P24" s="38">
        <v>138.95155962448899</v>
      </c>
      <c r="Q24" s="39">
        <v>155.02599799999999</v>
      </c>
      <c r="R24" s="38">
        <v>4791.3</v>
      </c>
      <c r="S24" s="38">
        <v>169.20316255970999</v>
      </c>
      <c r="T24" s="40">
        <v>188.77722</v>
      </c>
    </row>
    <row r="25" spans="2:20" ht="17.100000000000001" customHeight="1" x14ac:dyDescent="0.25">
      <c r="B25" s="41" t="s">
        <v>17</v>
      </c>
      <c r="C25" s="42">
        <v>0.30207589736415003</v>
      </c>
      <c r="D25" s="42">
        <v>1.9000001721228501</v>
      </c>
      <c r="E25" s="43">
        <v>10.868344921304899</v>
      </c>
      <c r="F25" s="42">
        <v>0.46106321176632997</v>
      </c>
      <c r="G25" s="42">
        <v>2.9000002627138199</v>
      </c>
      <c r="H25" s="43">
        <v>16.588526458833901</v>
      </c>
      <c r="I25" s="42">
        <v>0.65184798904895003</v>
      </c>
      <c r="J25" s="42">
        <v>4.10000037142298</v>
      </c>
      <c r="K25" s="44">
        <v>23.452744303868599</v>
      </c>
      <c r="L25" s="42">
        <v>168.72309739015199</v>
      </c>
      <c r="M25" s="42">
        <v>5.9583999489248498</v>
      </c>
      <c r="N25" s="43">
        <v>6.8501577540401604</v>
      </c>
      <c r="O25" s="42">
        <v>175.863652165834</v>
      </c>
      <c r="P25" s="42">
        <v>6.2105662608811603</v>
      </c>
      <c r="Q25" s="43">
        <v>7.1400642779328596</v>
      </c>
      <c r="R25" s="42">
        <v>210.39417030658299</v>
      </c>
      <c r="S25" s="42">
        <v>7.43</v>
      </c>
      <c r="T25" s="44">
        <v>8.5420033144472605</v>
      </c>
    </row>
    <row r="26" spans="2:20" ht="17.100000000000001" customHeight="1" x14ac:dyDescent="0.25">
      <c r="B26" s="37" t="s">
        <v>18</v>
      </c>
      <c r="C26" s="38">
        <v>0.64803332379407996</v>
      </c>
      <c r="D26" s="38">
        <v>4.0760068495826296</v>
      </c>
      <c r="E26" s="39">
        <v>23.922793070956899</v>
      </c>
      <c r="F26" s="38">
        <v>0.70685872364780999</v>
      </c>
      <c r="G26" s="38">
        <v>4.4460074713553404</v>
      </c>
      <c r="H26" s="39">
        <v>26.0943910680752</v>
      </c>
      <c r="I26" s="38">
        <v>0.74278991382874004</v>
      </c>
      <c r="J26" s="38">
        <v>4.6720078511408296</v>
      </c>
      <c r="K26" s="40">
        <v>27.420826601450099</v>
      </c>
      <c r="L26" s="38">
        <v>285.13466246939498</v>
      </c>
      <c r="M26" s="38">
        <v>10.0694355697237</v>
      </c>
      <c r="N26" s="39">
        <v>19.714210563133999</v>
      </c>
      <c r="O26" s="38">
        <v>311.01783840503703</v>
      </c>
      <c r="P26" s="38">
        <v>10.9834913010283</v>
      </c>
      <c r="Q26" s="39">
        <v>21.503773347324199</v>
      </c>
      <c r="R26" s="38">
        <v>326.82756208464502</v>
      </c>
      <c r="S26" s="38">
        <v>11.541806423392799</v>
      </c>
      <c r="T26" s="40">
        <v>22.596857642532399</v>
      </c>
    </row>
    <row r="27" spans="2:20" ht="17.100000000000001" customHeight="1" x14ac:dyDescent="0.25">
      <c r="B27" s="41" t="s">
        <v>20</v>
      </c>
      <c r="C27" s="42">
        <v>0.72</v>
      </c>
      <c r="D27" s="42">
        <v>4.5286636102560003</v>
      </c>
      <c r="E27" s="43">
        <v>27.036365765809901</v>
      </c>
      <c r="F27" s="42">
        <v>1.26</v>
      </c>
      <c r="G27" s="42">
        <v>7.9251613179479996</v>
      </c>
      <c r="H27" s="43">
        <v>47.313640090167297</v>
      </c>
      <c r="I27" s="42">
        <v>2</v>
      </c>
      <c r="J27" s="42">
        <v>12.5796211396</v>
      </c>
      <c r="K27" s="44">
        <v>75.101016016138601</v>
      </c>
      <c r="L27" s="42">
        <v>119.21</v>
      </c>
      <c r="M27" s="42">
        <v>4.2098614173069997</v>
      </c>
      <c r="N27" s="43">
        <v>6.7520543999999996</v>
      </c>
      <c r="O27" s="42">
        <v>208.69</v>
      </c>
      <c r="P27" s="42">
        <v>7.3698177936229996</v>
      </c>
      <c r="Q27" s="43">
        <v>11.820201600000001</v>
      </c>
      <c r="R27" s="42">
        <v>332.72</v>
      </c>
      <c r="S27" s="42">
        <v>11.749895904423999</v>
      </c>
      <c r="T27" s="44">
        <v>18.845260799999998</v>
      </c>
    </row>
    <row r="28" spans="2:20" ht="17.100000000000001" customHeight="1" x14ac:dyDescent="0.25">
      <c r="B28" s="37" t="s">
        <v>77</v>
      </c>
      <c r="C28" s="38" t="s">
        <v>90</v>
      </c>
      <c r="D28" s="38" t="s">
        <v>90</v>
      </c>
      <c r="E28" s="39" t="s">
        <v>90</v>
      </c>
      <c r="F28" s="38" t="s">
        <v>90</v>
      </c>
      <c r="G28" s="38" t="s">
        <v>90</v>
      </c>
      <c r="H28" s="39" t="s">
        <v>90</v>
      </c>
      <c r="I28" s="38" t="s">
        <v>90</v>
      </c>
      <c r="J28" s="38" t="s">
        <v>90</v>
      </c>
      <c r="K28" s="40" t="s">
        <v>90</v>
      </c>
      <c r="L28" s="38">
        <v>4446</v>
      </c>
      <c r="M28" s="38">
        <v>157.0090081482</v>
      </c>
      <c r="N28" s="39">
        <v>167.61420000000001</v>
      </c>
      <c r="O28" s="38">
        <v>5493</v>
      </c>
      <c r="P28" s="38">
        <v>193.98346418310001</v>
      </c>
      <c r="Q28" s="39">
        <v>207.08609999999999</v>
      </c>
      <c r="R28" s="38">
        <v>6683</v>
      </c>
      <c r="S28" s="38">
        <v>236.00791755610001</v>
      </c>
      <c r="T28" s="40">
        <v>251.94909999999999</v>
      </c>
    </row>
    <row r="29" spans="2:20" ht="17.100000000000001" customHeight="1" x14ac:dyDescent="0.25">
      <c r="B29" s="41" t="s">
        <v>48</v>
      </c>
      <c r="C29" s="42" t="s">
        <v>90</v>
      </c>
      <c r="D29" s="42" t="s">
        <v>90</v>
      </c>
      <c r="E29" s="43" t="s">
        <v>90</v>
      </c>
      <c r="F29" s="42" t="s">
        <v>90</v>
      </c>
      <c r="G29" s="42" t="s">
        <v>90</v>
      </c>
      <c r="H29" s="43" t="s">
        <v>90</v>
      </c>
      <c r="I29" s="42" t="s">
        <v>90</v>
      </c>
      <c r="J29" s="42" t="s">
        <v>90</v>
      </c>
      <c r="K29" s="44" t="s">
        <v>90</v>
      </c>
      <c r="L29" s="42">
        <v>34.263384397168899</v>
      </c>
      <c r="M29" s="42">
        <v>1.21</v>
      </c>
      <c r="N29" s="43">
        <v>1.28693271795766</v>
      </c>
      <c r="O29" s="42">
        <v>37.944574456368898</v>
      </c>
      <c r="P29" s="42">
        <v>1.34</v>
      </c>
      <c r="Q29" s="43">
        <v>1.42519821658122</v>
      </c>
      <c r="R29" s="42">
        <v>41.908932981661103</v>
      </c>
      <c r="S29" s="42">
        <v>1.48</v>
      </c>
      <c r="T29" s="44">
        <v>1.57409952279119</v>
      </c>
    </row>
    <row r="30" spans="2:20" ht="17.100000000000001" customHeight="1" x14ac:dyDescent="0.25">
      <c r="B30" s="10" t="s">
        <v>67</v>
      </c>
      <c r="C30" s="45">
        <v>459.59592793052798</v>
      </c>
      <c r="D30" s="45">
        <v>2890.77132533447</v>
      </c>
      <c r="E30" s="45">
        <v>16700.546392960299</v>
      </c>
      <c r="F30" s="45">
        <v>553.86209843814299</v>
      </c>
      <c r="G30" s="45">
        <v>3483.6876809678402</v>
      </c>
      <c r="H30" s="45">
        <v>20129.179081608901</v>
      </c>
      <c r="I30" s="45">
        <v>693.688357392184</v>
      </c>
      <c r="J30" s="45">
        <v>4363.1683624725601</v>
      </c>
      <c r="K30" s="45">
        <v>25204.1535911057</v>
      </c>
      <c r="L30" s="45">
        <v>445112.37679782102</v>
      </c>
      <c r="M30" s="45">
        <v>15718.995230659901</v>
      </c>
      <c r="N30" s="45">
        <v>16641.6069081428</v>
      </c>
      <c r="O30" s="45">
        <v>524915.64211918798</v>
      </c>
      <c r="P30" s="45">
        <v>18537.220947055601</v>
      </c>
      <c r="Q30" s="45">
        <v>19384.696803306299</v>
      </c>
      <c r="R30" s="45">
        <v>637086.26149087003</v>
      </c>
      <c r="S30" s="45">
        <v>22498.488983699099</v>
      </c>
      <c r="T30" s="46">
        <v>23169.468434423699</v>
      </c>
    </row>
  </sheetData>
  <mergeCells count="9">
    <mergeCell ref="B1:T1"/>
    <mergeCell ref="C3:K3"/>
    <mergeCell ref="L3:T3"/>
    <mergeCell ref="C4:E4"/>
    <mergeCell ref="F4:H4"/>
    <mergeCell ref="I4:K4"/>
    <mergeCell ref="L4:N4"/>
    <mergeCell ref="O4:Q4"/>
    <mergeCell ref="R4:T4"/>
  </mergeCells>
  <pageMargins left="0.05" right="0.05" top="0.5" bottom="0.5" header="0" footer="0"/>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03F99"/>
    <pageSetUpPr fitToPage="1"/>
  </sheetPr>
  <dimension ref="A2:AI25"/>
  <sheetViews>
    <sheetView zoomScale="85" zoomScaleNormal="85" zoomScalePageLayoutView="85" workbookViewId="0"/>
  </sheetViews>
  <sheetFormatPr defaultColWidth="11.42578125" defaultRowHeight="12" customHeight="1" x14ac:dyDescent="0.2"/>
  <cols>
    <col min="1" max="1" width="38.7109375" bestFit="1" customWidth="1"/>
    <col min="2" max="35" width="12.7109375" bestFit="1" customWidth="1"/>
  </cols>
  <sheetData>
    <row r="2" spans="1:35" ht="17.100000000000001" customHeight="1" x14ac:dyDescent="0.25">
      <c r="A2" s="174" t="s">
        <v>91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row>
    <row r="4" spans="1:35" ht="17.100000000000001" customHeight="1" x14ac:dyDescent="0.25">
      <c r="A4" s="47" t="s">
        <v>7</v>
      </c>
      <c r="B4" s="47">
        <v>2022</v>
      </c>
      <c r="C4" s="47">
        <v>2023</v>
      </c>
      <c r="D4" s="47">
        <v>2024</v>
      </c>
      <c r="E4" s="47">
        <v>2025</v>
      </c>
      <c r="F4" s="47">
        <v>2026</v>
      </c>
      <c r="G4" s="47">
        <v>2027</v>
      </c>
      <c r="H4" s="47">
        <v>2028</v>
      </c>
      <c r="I4" s="47">
        <v>2029</v>
      </c>
      <c r="J4" s="47">
        <v>2030</v>
      </c>
      <c r="K4" s="47">
        <v>2031</v>
      </c>
      <c r="L4" s="47">
        <v>2032</v>
      </c>
      <c r="M4" s="47">
        <v>2033</v>
      </c>
      <c r="N4" s="47">
        <v>2034</v>
      </c>
      <c r="O4" s="47">
        <v>2035</v>
      </c>
      <c r="P4" s="47">
        <v>2036</v>
      </c>
      <c r="Q4" s="47">
        <v>2037</v>
      </c>
      <c r="R4" s="47">
        <v>2038</v>
      </c>
      <c r="S4" s="47">
        <v>2039</v>
      </c>
      <c r="T4" s="47">
        <v>2040</v>
      </c>
      <c r="U4" s="47">
        <v>2041</v>
      </c>
      <c r="V4" s="47">
        <v>2042</v>
      </c>
      <c r="W4" s="47">
        <v>2043</v>
      </c>
      <c r="X4" s="47">
        <v>2044</v>
      </c>
      <c r="Y4" s="47">
        <v>2045</v>
      </c>
      <c r="Z4" s="47">
        <v>2046</v>
      </c>
      <c r="AA4" s="47">
        <v>2047</v>
      </c>
      <c r="AB4" s="47">
        <v>2048</v>
      </c>
      <c r="AC4" s="47">
        <v>2049</v>
      </c>
      <c r="AD4" s="47">
        <v>2050</v>
      </c>
      <c r="AE4" s="47">
        <v>2051</v>
      </c>
      <c r="AF4" s="47">
        <v>2052</v>
      </c>
      <c r="AG4" s="47">
        <v>2053</v>
      </c>
      <c r="AH4" s="47">
        <v>2054</v>
      </c>
      <c r="AI4" s="47">
        <v>2055</v>
      </c>
    </row>
    <row r="5" spans="1:35" ht="17.100000000000001" customHeight="1" x14ac:dyDescent="0.25">
      <c r="A5" s="48" t="s">
        <v>20</v>
      </c>
      <c r="B5" s="49">
        <v>0.11729235275008</v>
      </c>
      <c r="C5" s="49">
        <v>8.7488387900000006E-2</v>
      </c>
      <c r="D5" s="49">
        <v>6.5414349794030005E-2</v>
      </c>
      <c r="E5" s="49">
        <v>4.80236359E-2</v>
      </c>
      <c r="F5" s="49">
        <v>3.6444170499999998E-2</v>
      </c>
      <c r="G5" s="49">
        <v>2.7188175500000002E-2</v>
      </c>
      <c r="H5" s="49">
        <v>2.03316713E-2</v>
      </c>
      <c r="I5" s="49">
        <v>1.492862780542E-2</v>
      </c>
      <c r="J5" s="49">
        <v>1.1330951800000001E-2</v>
      </c>
      <c r="K5" s="49">
        <v>8.4544596999999999E-3</v>
      </c>
      <c r="L5" s="49">
        <v>6.3233248000000002E-3</v>
      </c>
      <c r="M5" s="49">
        <v>4.6435855117600002E-3</v>
      </c>
      <c r="N5" s="49">
        <v>3.5250855E-3</v>
      </c>
      <c r="O5" s="49">
        <v>9.4860039999999999E-4</v>
      </c>
      <c r="P5" s="50" t="s">
        <v>90</v>
      </c>
      <c r="Q5" s="50" t="s">
        <v>90</v>
      </c>
      <c r="R5" s="50" t="s">
        <v>90</v>
      </c>
      <c r="S5" s="50" t="s">
        <v>90</v>
      </c>
      <c r="T5" s="50" t="s">
        <v>90</v>
      </c>
      <c r="U5" s="50" t="s">
        <v>90</v>
      </c>
      <c r="V5" s="50" t="s">
        <v>90</v>
      </c>
      <c r="W5" s="50" t="s">
        <v>90</v>
      </c>
      <c r="X5" s="50" t="s">
        <v>90</v>
      </c>
      <c r="Y5" s="50" t="s">
        <v>90</v>
      </c>
      <c r="Z5" s="50" t="s">
        <v>90</v>
      </c>
      <c r="AA5" s="50" t="s">
        <v>90</v>
      </c>
      <c r="AB5" s="50" t="s">
        <v>90</v>
      </c>
      <c r="AC5" s="50" t="s">
        <v>90</v>
      </c>
      <c r="AD5" s="50" t="s">
        <v>90</v>
      </c>
      <c r="AE5" s="50" t="s">
        <v>90</v>
      </c>
      <c r="AF5" s="50" t="s">
        <v>90</v>
      </c>
      <c r="AG5" s="50" t="s">
        <v>90</v>
      </c>
      <c r="AH5" s="50" t="s">
        <v>90</v>
      </c>
      <c r="AI5" s="50" t="s">
        <v>90</v>
      </c>
    </row>
    <row r="6" spans="1:35" ht="17.100000000000001" customHeight="1" x14ac:dyDescent="0.25">
      <c r="A6" s="51" t="s">
        <v>26</v>
      </c>
      <c r="B6" s="52">
        <v>0.24986392010705999</v>
      </c>
      <c r="C6" s="52">
        <v>0.19963024480232999</v>
      </c>
      <c r="D6" s="52">
        <v>0.16144694677526999</v>
      </c>
      <c r="E6" s="52">
        <v>0.12904617514521999</v>
      </c>
      <c r="F6" s="52">
        <v>0.10728670223635001</v>
      </c>
      <c r="G6" s="52">
        <v>8.8121480899999993E-2</v>
      </c>
      <c r="H6" s="52">
        <v>7.2837865500000001E-2</v>
      </c>
      <c r="I6" s="52">
        <v>5.9242708300000002E-2</v>
      </c>
      <c r="J6" s="52">
        <v>4.9963323599999998E-2</v>
      </c>
      <c r="K6" s="52">
        <v>4.1542376499999999E-2</v>
      </c>
      <c r="L6" s="52">
        <v>3.4703900000000003E-2</v>
      </c>
      <c r="M6" s="52">
        <v>2.84925631E-2</v>
      </c>
      <c r="N6" s="52">
        <v>2.4234836499999999E-2</v>
      </c>
      <c r="O6" s="52">
        <v>7.0559671000000003E-3</v>
      </c>
      <c r="P6" s="53" t="s">
        <v>90</v>
      </c>
      <c r="Q6" s="53" t="s">
        <v>90</v>
      </c>
      <c r="R6" s="53" t="s">
        <v>90</v>
      </c>
      <c r="S6" s="53" t="s">
        <v>90</v>
      </c>
      <c r="T6" s="53" t="s">
        <v>90</v>
      </c>
      <c r="U6" s="53" t="s">
        <v>90</v>
      </c>
      <c r="V6" s="53" t="s">
        <v>90</v>
      </c>
      <c r="W6" s="53" t="s">
        <v>90</v>
      </c>
      <c r="X6" s="53" t="s">
        <v>90</v>
      </c>
      <c r="Y6" s="53" t="s">
        <v>90</v>
      </c>
      <c r="Z6" s="53" t="s">
        <v>90</v>
      </c>
      <c r="AA6" s="53" t="s">
        <v>90</v>
      </c>
      <c r="AB6" s="53" t="s">
        <v>90</v>
      </c>
      <c r="AC6" s="53" t="s">
        <v>90</v>
      </c>
      <c r="AD6" s="53" t="s">
        <v>90</v>
      </c>
      <c r="AE6" s="53" t="s">
        <v>90</v>
      </c>
      <c r="AF6" s="53" t="s">
        <v>90</v>
      </c>
      <c r="AG6" s="53" t="s">
        <v>90</v>
      </c>
      <c r="AH6" s="53" t="s">
        <v>90</v>
      </c>
      <c r="AI6" s="53" t="s">
        <v>90</v>
      </c>
    </row>
    <row r="7" spans="1:35" ht="17.100000000000001" customHeight="1" x14ac:dyDescent="0.25">
      <c r="A7" s="48" t="s">
        <v>18</v>
      </c>
      <c r="B7" s="49">
        <v>2.1878659000000002E-2</v>
      </c>
      <c r="C7" s="49">
        <v>1.85496302E-2</v>
      </c>
      <c r="D7" s="49">
        <v>1.5989491200000001E-2</v>
      </c>
      <c r="E7" s="49">
        <v>1.38361318E-2</v>
      </c>
      <c r="F7" s="49">
        <v>1.2102221E-2</v>
      </c>
      <c r="G7" s="49">
        <v>1.06606928E-2</v>
      </c>
      <c r="H7" s="49">
        <v>9.4735641999999995E-3</v>
      </c>
      <c r="I7" s="49">
        <v>8.4223453999999996E-3</v>
      </c>
      <c r="J7" s="49">
        <v>7.5470485000000004E-3</v>
      </c>
      <c r="K7" s="49">
        <v>6.7940772E-3</v>
      </c>
      <c r="L7" s="49">
        <v>6.2075636000000003E-3</v>
      </c>
      <c r="M7" s="50" t="s">
        <v>90</v>
      </c>
      <c r="N7" s="50" t="s">
        <v>90</v>
      </c>
      <c r="O7" s="50" t="s">
        <v>90</v>
      </c>
      <c r="P7" s="50" t="s">
        <v>90</v>
      </c>
      <c r="Q7" s="50" t="s">
        <v>90</v>
      </c>
      <c r="R7" s="50" t="s">
        <v>90</v>
      </c>
      <c r="S7" s="50" t="s">
        <v>90</v>
      </c>
      <c r="T7" s="50" t="s">
        <v>90</v>
      </c>
      <c r="U7" s="50" t="s">
        <v>90</v>
      </c>
      <c r="V7" s="50" t="s">
        <v>90</v>
      </c>
      <c r="W7" s="50" t="s">
        <v>90</v>
      </c>
      <c r="X7" s="50" t="s">
        <v>90</v>
      </c>
      <c r="Y7" s="50" t="s">
        <v>90</v>
      </c>
      <c r="Z7" s="50" t="s">
        <v>90</v>
      </c>
      <c r="AA7" s="50" t="s">
        <v>90</v>
      </c>
      <c r="AB7" s="50" t="s">
        <v>90</v>
      </c>
      <c r="AC7" s="50" t="s">
        <v>90</v>
      </c>
      <c r="AD7" s="50" t="s">
        <v>90</v>
      </c>
      <c r="AE7" s="50" t="s">
        <v>90</v>
      </c>
      <c r="AF7" s="50" t="s">
        <v>90</v>
      </c>
      <c r="AG7" s="50" t="s">
        <v>90</v>
      </c>
      <c r="AH7" s="50" t="s">
        <v>90</v>
      </c>
      <c r="AI7" s="50" t="s">
        <v>90</v>
      </c>
    </row>
    <row r="8" spans="1:35" ht="17.100000000000001" customHeight="1" x14ac:dyDescent="0.25">
      <c r="A8" s="51" t="s">
        <v>35</v>
      </c>
      <c r="B8" s="52">
        <v>0.57128487712525999</v>
      </c>
      <c r="C8" s="52">
        <v>0.62420319831966997</v>
      </c>
      <c r="D8" s="52">
        <v>0.78562900631420995</v>
      </c>
      <c r="E8" s="52">
        <v>0.61879281877907999</v>
      </c>
      <c r="F8" s="52">
        <v>0.50614516312970004</v>
      </c>
      <c r="G8" s="52">
        <v>0.41762038796390999</v>
      </c>
      <c r="H8" s="52">
        <v>0.36694143967981002</v>
      </c>
      <c r="I8" s="52">
        <v>0.29686532189978998</v>
      </c>
      <c r="J8" s="52">
        <v>0.25451211787097999</v>
      </c>
      <c r="K8" s="52">
        <v>0.22681203121172999</v>
      </c>
      <c r="L8" s="52">
        <v>0.17292120301655001</v>
      </c>
      <c r="M8" s="52">
        <v>0.14370326990241999</v>
      </c>
      <c r="N8" s="52">
        <v>0.11711591034518</v>
      </c>
      <c r="O8" s="52">
        <v>0.10817941856023</v>
      </c>
      <c r="P8" s="52">
        <v>9.6813595099999997E-2</v>
      </c>
      <c r="Q8" s="52">
        <v>7.8458379999999994E-2</v>
      </c>
      <c r="R8" s="52">
        <v>5.5499651699999999E-2</v>
      </c>
      <c r="S8" s="52">
        <v>3.8782837976369999E-2</v>
      </c>
      <c r="T8" s="52">
        <v>6.3358538199999995E-2</v>
      </c>
      <c r="U8" s="52">
        <v>6.8655615200000006E-2</v>
      </c>
      <c r="V8" s="52">
        <v>5.5536394699999998E-2</v>
      </c>
      <c r="W8" s="52">
        <v>4.7581203099999997E-2</v>
      </c>
      <c r="X8" s="52">
        <v>3.9827580569720002E-2</v>
      </c>
      <c r="Y8" s="52">
        <v>9.1861226000000008E-3</v>
      </c>
      <c r="Z8" s="52">
        <v>8.5871817999999996E-3</v>
      </c>
      <c r="AA8" s="52">
        <v>8.040195E-3</v>
      </c>
      <c r="AB8" s="52">
        <v>1.2727991000000001E-3</v>
      </c>
      <c r="AC8" s="53" t="s">
        <v>90</v>
      </c>
      <c r="AD8" s="53" t="s">
        <v>90</v>
      </c>
      <c r="AE8" s="53" t="s">
        <v>90</v>
      </c>
      <c r="AF8" s="53" t="s">
        <v>90</v>
      </c>
      <c r="AG8" s="53" t="s">
        <v>90</v>
      </c>
      <c r="AH8" s="53" t="s">
        <v>90</v>
      </c>
      <c r="AI8" s="53" t="s">
        <v>90</v>
      </c>
    </row>
    <row r="9" spans="1:35" ht="17.100000000000001" customHeight="1" x14ac:dyDescent="0.25">
      <c r="A9" s="48" t="s">
        <v>25</v>
      </c>
      <c r="B9" s="49">
        <v>3.4250000000000003E-2</v>
      </c>
      <c r="C9" s="49">
        <v>0.18529999999999999</v>
      </c>
      <c r="D9" s="49">
        <v>0.25901000000000002</v>
      </c>
      <c r="E9" s="49">
        <v>0.32621</v>
      </c>
      <c r="F9" s="49">
        <v>0.38653999999999999</v>
      </c>
      <c r="G9" s="49">
        <v>0.31608000000000003</v>
      </c>
      <c r="H9" s="49">
        <v>0.25974000000000003</v>
      </c>
      <c r="I9" s="49">
        <v>0.19028</v>
      </c>
      <c r="J9" s="49">
        <v>0.11466</v>
      </c>
      <c r="K9" s="49">
        <v>9.2770000000000005E-2</v>
      </c>
      <c r="L9" s="49">
        <v>7.4450000000000002E-2</v>
      </c>
      <c r="M9" s="49">
        <v>5.9909999999999998E-2</v>
      </c>
      <c r="N9" s="49">
        <v>4.845E-2</v>
      </c>
      <c r="O9" s="49">
        <v>3.9289999999999999E-2</v>
      </c>
      <c r="P9" s="50" t="s">
        <v>90</v>
      </c>
      <c r="Q9" s="50" t="s">
        <v>90</v>
      </c>
      <c r="R9" s="50" t="s">
        <v>90</v>
      </c>
      <c r="S9" s="50" t="s">
        <v>90</v>
      </c>
      <c r="T9" s="50" t="s">
        <v>90</v>
      </c>
      <c r="U9" s="50" t="s">
        <v>90</v>
      </c>
      <c r="V9" s="50" t="s">
        <v>90</v>
      </c>
      <c r="W9" s="50" t="s">
        <v>90</v>
      </c>
      <c r="X9" s="50" t="s">
        <v>90</v>
      </c>
      <c r="Y9" s="50" t="s">
        <v>90</v>
      </c>
      <c r="Z9" s="50" t="s">
        <v>90</v>
      </c>
      <c r="AA9" s="50" t="s">
        <v>90</v>
      </c>
      <c r="AB9" s="50" t="s">
        <v>90</v>
      </c>
      <c r="AC9" s="50" t="s">
        <v>90</v>
      </c>
      <c r="AD9" s="50" t="s">
        <v>90</v>
      </c>
      <c r="AE9" s="50" t="s">
        <v>90</v>
      </c>
      <c r="AF9" s="50" t="s">
        <v>90</v>
      </c>
      <c r="AG9" s="50" t="s">
        <v>90</v>
      </c>
      <c r="AH9" s="50" t="s">
        <v>90</v>
      </c>
      <c r="AI9" s="50" t="s">
        <v>90</v>
      </c>
    </row>
    <row r="10" spans="1:35" ht="17.100000000000001" customHeight="1" x14ac:dyDescent="0.25">
      <c r="A10" s="51" t="s">
        <v>24</v>
      </c>
      <c r="B10" s="52">
        <v>3.4507159000000003E-2</v>
      </c>
      <c r="C10" s="52">
        <v>4.8352294400000002E-2</v>
      </c>
      <c r="D10" s="52">
        <v>3.73947284E-2</v>
      </c>
      <c r="E10" s="52">
        <v>2.8283177100000001E-2</v>
      </c>
      <c r="F10" s="52">
        <v>2.27596823E-2</v>
      </c>
      <c r="G10" s="52">
        <v>1.8824789599999999E-2</v>
      </c>
      <c r="H10" s="52">
        <v>1.59907127E-2</v>
      </c>
      <c r="I10" s="52">
        <v>1.36230468E-2</v>
      </c>
      <c r="J10" s="52">
        <v>9.8600352000000006E-3</v>
      </c>
      <c r="K10" s="52">
        <v>6.3044054E-3</v>
      </c>
      <c r="L10" s="52">
        <v>3.3640496999999998E-3</v>
      </c>
      <c r="M10" s="52">
        <v>2.9496491E-3</v>
      </c>
      <c r="N10" s="53" t="s">
        <v>90</v>
      </c>
      <c r="O10" s="53" t="s">
        <v>90</v>
      </c>
      <c r="P10" s="53" t="s">
        <v>90</v>
      </c>
      <c r="Q10" s="53" t="s">
        <v>90</v>
      </c>
      <c r="R10" s="53" t="s">
        <v>90</v>
      </c>
      <c r="S10" s="53" t="s">
        <v>90</v>
      </c>
      <c r="T10" s="53" t="s">
        <v>90</v>
      </c>
      <c r="U10" s="53" t="s">
        <v>90</v>
      </c>
      <c r="V10" s="53" t="s">
        <v>90</v>
      </c>
      <c r="W10" s="53" t="s">
        <v>90</v>
      </c>
      <c r="X10" s="53" t="s">
        <v>90</v>
      </c>
      <c r="Y10" s="53" t="s">
        <v>90</v>
      </c>
      <c r="Z10" s="53" t="s">
        <v>90</v>
      </c>
      <c r="AA10" s="53" t="s">
        <v>90</v>
      </c>
      <c r="AB10" s="53" t="s">
        <v>90</v>
      </c>
      <c r="AC10" s="53" t="s">
        <v>90</v>
      </c>
      <c r="AD10" s="53" t="s">
        <v>90</v>
      </c>
      <c r="AE10" s="53" t="s">
        <v>90</v>
      </c>
      <c r="AF10" s="53" t="s">
        <v>90</v>
      </c>
      <c r="AG10" s="53" t="s">
        <v>90</v>
      </c>
      <c r="AH10" s="53" t="s">
        <v>90</v>
      </c>
      <c r="AI10" s="53" t="s">
        <v>90</v>
      </c>
    </row>
    <row r="11" spans="1:35" ht="17.100000000000001" customHeight="1" x14ac:dyDescent="0.25">
      <c r="A11" s="48" t="s">
        <v>30</v>
      </c>
      <c r="B11" s="49">
        <v>0.6</v>
      </c>
      <c r="C11" s="49">
        <v>0.7</v>
      </c>
      <c r="D11" s="49">
        <v>0.8</v>
      </c>
      <c r="E11" s="49">
        <v>0.8</v>
      </c>
      <c r="F11" s="49">
        <v>0.7</v>
      </c>
      <c r="G11" s="49">
        <v>0.6</v>
      </c>
      <c r="H11" s="49">
        <v>0.4</v>
      </c>
      <c r="I11" s="49">
        <v>0.3</v>
      </c>
      <c r="J11" s="49">
        <v>0.3</v>
      </c>
      <c r="K11" s="49">
        <v>0.2</v>
      </c>
      <c r="L11" s="49">
        <v>0.2</v>
      </c>
      <c r="M11" s="49">
        <v>0.2</v>
      </c>
      <c r="N11" s="49">
        <v>0.1</v>
      </c>
      <c r="O11" s="49">
        <v>0.1</v>
      </c>
      <c r="P11" s="50" t="s">
        <v>90</v>
      </c>
      <c r="Q11" s="50" t="s">
        <v>90</v>
      </c>
      <c r="R11" s="50" t="s">
        <v>90</v>
      </c>
      <c r="S11" s="50" t="s">
        <v>90</v>
      </c>
      <c r="T11" s="50" t="s">
        <v>90</v>
      </c>
      <c r="U11" s="50" t="s">
        <v>90</v>
      </c>
      <c r="V11" s="50" t="s">
        <v>90</v>
      </c>
      <c r="W11" s="50" t="s">
        <v>90</v>
      </c>
      <c r="X11" s="50" t="s">
        <v>90</v>
      </c>
      <c r="Y11" s="50" t="s">
        <v>90</v>
      </c>
      <c r="Z11" s="50" t="s">
        <v>90</v>
      </c>
      <c r="AA11" s="50" t="s">
        <v>90</v>
      </c>
      <c r="AB11" s="50" t="s">
        <v>90</v>
      </c>
      <c r="AC11" s="50" t="s">
        <v>90</v>
      </c>
      <c r="AD11" s="50" t="s">
        <v>90</v>
      </c>
      <c r="AE11" s="50" t="s">
        <v>90</v>
      </c>
      <c r="AF11" s="50" t="s">
        <v>90</v>
      </c>
      <c r="AG11" s="50" t="s">
        <v>90</v>
      </c>
      <c r="AH11" s="50" t="s">
        <v>90</v>
      </c>
      <c r="AI11" s="50" t="s">
        <v>90</v>
      </c>
    </row>
    <row r="12" spans="1:35" ht="17.100000000000001" customHeight="1" x14ac:dyDescent="0.25">
      <c r="A12" s="51" t="s">
        <v>32</v>
      </c>
      <c r="B12" s="52">
        <v>1.62</v>
      </c>
      <c r="C12" s="52">
        <v>1.17</v>
      </c>
      <c r="D12" s="52">
        <v>0.87</v>
      </c>
      <c r="E12" s="53" t="s">
        <v>90</v>
      </c>
      <c r="F12" s="53" t="s">
        <v>90</v>
      </c>
      <c r="G12" s="53" t="s">
        <v>90</v>
      </c>
      <c r="H12" s="53" t="s">
        <v>90</v>
      </c>
      <c r="I12" s="53" t="s">
        <v>90</v>
      </c>
      <c r="J12" s="53" t="s">
        <v>90</v>
      </c>
      <c r="K12" s="53" t="s">
        <v>90</v>
      </c>
      <c r="L12" s="53" t="s">
        <v>90</v>
      </c>
      <c r="M12" s="53" t="s">
        <v>90</v>
      </c>
      <c r="N12" s="53" t="s">
        <v>90</v>
      </c>
      <c r="O12" s="53" t="s">
        <v>90</v>
      </c>
      <c r="P12" s="53" t="s">
        <v>90</v>
      </c>
      <c r="Q12" s="53" t="s">
        <v>90</v>
      </c>
      <c r="R12" s="53" t="s">
        <v>90</v>
      </c>
      <c r="S12" s="53" t="s">
        <v>90</v>
      </c>
      <c r="T12" s="53" t="s">
        <v>90</v>
      </c>
      <c r="U12" s="53" t="s">
        <v>90</v>
      </c>
      <c r="V12" s="53" t="s">
        <v>90</v>
      </c>
      <c r="W12" s="53" t="s">
        <v>90</v>
      </c>
      <c r="X12" s="53" t="s">
        <v>90</v>
      </c>
      <c r="Y12" s="53" t="s">
        <v>90</v>
      </c>
      <c r="Z12" s="53" t="s">
        <v>90</v>
      </c>
      <c r="AA12" s="53" t="s">
        <v>90</v>
      </c>
      <c r="AB12" s="53" t="s">
        <v>90</v>
      </c>
      <c r="AC12" s="53" t="s">
        <v>90</v>
      </c>
      <c r="AD12" s="53" t="s">
        <v>90</v>
      </c>
      <c r="AE12" s="53" t="s">
        <v>90</v>
      </c>
      <c r="AF12" s="53" t="s">
        <v>90</v>
      </c>
      <c r="AG12" s="53" t="s">
        <v>90</v>
      </c>
      <c r="AH12" s="53" t="s">
        <v>90</v>
      </c>
      <c r="AI12" s="53" t="s">
        <v>90</v>
      </c>
    </row>
    <row r="13" spans="1:35" ht="17.100000000000001" customHeight="1" x14ac:dyDescent="0.25">
      <c r="A13" s="48" t="s">
        <v>28</v>
      </c>
      <c r="B13" s="49">
        <v>0.59</v>
      </c>
      <c r="C13" s="49">
        <v>0.79</v>
      </c>
      <c r="D13" s="49">
        <v>0.8</v>
      </c>
      <c r="E13" s="49">
        <v>0.79</v>
      </c>
      <c r="F13" s="49">
        <v>0.71</v>
      </c>
      <c r="G13" s="49">
        <v>0.59</v>
      </c>
      <c r="H13" s="49">
        <v>0.49</v>
      </c>
      <c r="I13" s="49">
        <v>0.43</v>
      </c>
      <c r="J13" s="49">
        <v>0.38</v>
      </c>
      <c r="K13" s="49">
        <v>0.34</v>
      </c>
      <c r="L13" s="49">
        <v>0.31</v>
      </c>
      <c r="M13" s="49">
        <v>0.28000000000000003</v>
      </c>
      <c r="N13" s="49">
        <v>0.25</v>
      </c>
      <c r="O13" s="49">
        <v>0.23</v>
      </c>
      <c r="P13" s="49">
        <v>0.21</v>
      </c>
      <c r="Q13" s="49">
        <v>0.19</v>
      </c>
      <c r="R13" s="49">
        <v>0.18</v>
      </c>
      <c r="S13" s="49">
        <v>0.17</v>
      </c>
      <c r="T13" s="49">
        <v>0.16</v>
      </c>
      <c r="U13" s="49">
        <v>0.15</v>
      </c>
      <c r="V13" s="49">
        <v>0.14000000000000001</v>
      </c>
      <c r="W13" s="49">
        <v>0.14000000000000001</v>
      </c>
      <c r="X13" s="49">
        <v>0.13</v>
      </c>
      <c r="Y13" s="49">
        <v>0.13</v>
      </c>
      <c r="Z13" s="49">
        <v>0.11</v>
      </c>
      <c r="AA13" s="49">
        <v>0.09</v>
      </c>
      <c r="AB13" s="49">
        <v>0.06</v>
      </c>
      <c r="AC13" s="49">
        <v>0.06</v>
      </c>
      <c r="AD13" s="49">
        <v>0.06</v>
      </c>
      <c r="AE13" s="49">
        <v>0.06</v>
      </c>
      <c r="AF13" s="49">
        <v>0.06</v>
      </c>
      <c r="AG13" s="49">
        <v>0.05</v>
      </c>
      <c r="AH13" s="49">
        <v>0.04</v>
      </c>
      <c r="AI13" s="49">
        <v>0.04</v>
      </c>
    </row>
    <row r="14" spans="1:35" ht="17.100000000000001" customHeight="1" x14ac:dyDescent="0.25">
      <c r="A14" s="51" t="s">
        <v>36</v>
      </c>
      <c r="B14" s="52">
        <v>1.81</v>
      </c>
      <c r="C14" s="52">
        <v>1.91</v>
      </c>
      <c r="D14" s="52">
        <v>1.78</v>
      </c>
      <c r="E14" s="52">
        <v>1.77</v>
      </c>
      <c r="F14" s="52">
        <v>1.59</v>
      </c>
      <c r="G14" s="52">
        <v>0.63</v>
      </c>
      <c r="H14" s="52">
        <v>0.17</v>
      </c>
      <c r="I14" s="53" t="s">
        <v>90</v>
      </c>
      <c r="J14" s="53" t="s">
        <v>90</v>
      </c>
      <c r="K14" s="53" t="s">
        <v>90</v>
      </c>
      <c r="L14" s="53" t="s">
        <v>90</v>
      </c>
      <c r="M14" s="53" t="s">
        <v>90</v>
      </c>
      <c r="N14" s="53" t="s">
        <v>90</v>
      </c>
      <c r="O14" s="53" t="s">
        <v>90</v>
      </c>
      <c r="P14" s="53" t="s">
        <v>90</v>
      </c>
      <c r="Q14" s="53" t="s">
        <v>90</v>
      </c>
      <c r="R14" s="53" t="s">
        <v>90</v>
      </c>
      <c r="S14" s="53" t="s">
        <v>90</v>
      </c>
      <c r="T14" s="53" t="s">
        <v>90</v>
      </c>
      <c r="U14" s="53" t="s">
        <v>90</v>
      </c>
      <c r="V14" s="53" t="s">
        <v>90</v>
      </c>
      <c r="W14" s="53" t="s">
        <v>90</v>
      </c>
      <c r="X14" s="53" t="s">
        <v>90</v>
      </c>
      <c r="Y14" s="53" t="s">
        <v>90</v>
      </c>
      <c r="Z14" s="53" t="s">
        <v>90</v>
      </c>
      <c r="AA14" s="53" t="s">
        <v>90</v>
      </c>
      <c r="AB14" s="53" t="s">
        <v>90</v>
      </c>
      <c r="AC14" s="53" t="s">
        <v>90</v>
      </c>
      <c r="AD14" s="53" t="s">
        <v>90</v>
      </c>
      <c r="AE14" s="53" t="s">
        <v>90</v>
      </c>
      <c r="AF14" s="53" t="s">
        <v>90</v>
      </c>
      <c r="AG14" s="53" t="s">
        <v>90</v>
      </c>
      <c r="AH14" s="53" t="s">
        <v>90</v>
      </c>
      <c r="AI14" s="53" t="s">
        <v>90</v>
      </c>
    </row>
    <row r="15" spans="1:35" ht="17.100000000000001" customHeight="1" x14ac:dyDescent="0.25">
      <c r="A15" s="48" t="s">
        <v>33</v>
      </c>
      <c r="B15" s="49">
        <v>1.4831828E-2</v>
      </c>
      <c r="C15" s="49">
        <v>1.71756445E-2</v>
      </c>
      <c r="D15" s="49">
        <v>2.6168675489740001E-2</v>
      </c>
      <c r="E15" s="49">
        <v>1.96555775E-2</v>
      </c>
      <c r="F15" s="49">
        <v>1.2558395700000001E-2</v>
      </c>
      <c r="G15" s="49">
        <v>7.9117917999999999E-3</v>
      </c>
      <c r="H15" s="49">
        <v>5.5650969999999998E-3</v>
      </c>
      <c r="I15" s="49">
        <v>4.1679428000000003E-3</v>
      </c>
      <c r="J15" s="49">
        <v>3.5552051000000001E-3</v>
      </c>
      <c r="K15" s="49">
        <v>3.4515438827499999E-3</v>
      </c>
      <c r="L15" s="49">
        <v>3.4271214000000001E-3</v>
      </c>
      <c r="M15" s="49">
        <v>3.38187183009E-3</v>
      </c>
      <c r="N15" s="49">
        <v>3.3288632000000001E-3</v>
      </c>
      <c r="O15" s="49">
        <v>3.2736634000000001E-3</v>
      </c>
      <c r="P15" s="49">
        <v>3.2375209000000001E-3</v>
      </c>
      <c r="Q15" s="49">
        <v>3.1581521E-3</v>
      </c>
      <c r="R15" s="49">
        <v>3.0740567000000002E-3</v>
      </c>
      <c r="S15" s="49">
        <v>2.9797835999999999E-3</v>
      </c>
      <c r="T15" s="49">
        <v>2.8837204126800002E-3</v>
      </c>
      <c r="U15" s="49">
        <v>2.7723063000000001E-3</v>
      </c>
      <c r="V15" s="49">
        <v>2.6737180999999999E-3</v>
      </c>
      <c r="W15" s="49">
        <v>2.5717393000000001E-3</v>
      </c>
      <c r="X15" s="49">
        <v>2.4680988773399999E-3</v>
      </c>
      <c r="Y15" s="49">
        <v>2.3423996E-3</v>
      </c>
      <c r="Z15" s="49">
        <v>2.2362024000000002E-3</v>
      </c>
      <c r="AA15" s="49">
        <v>2.1370858999999998E-3</v>
      </c>
      <c r="AB15" s="49">
        <v>2.0466903E-3</v>
      </c>
      <c r="AC15" s="49">
        <v>1.9483934296599999E-3</v>
      </c>
      <c r="AD15" s="49">
        <v>1.7723843E-3</v>
      </c>
      <c r="AE15" s="50" t="s">
        <v>90</v>
      </c>
      <c r="AF15" s="50" t="s">
        <v>90</v>
      </c>
      <c r="AG15" s="50" t="s">
        <v>90</v>
      </c>
      <c r="AH15" s="50" t="s">
        <v>90</v>
      </c>
      <c r="AI15" s="50" t="s">
        <v>90</v>
      </c>
    </row>
    <row r="16" spans="1:35" ht="17.100000000000001" customHeight="1" x14ac:dyDescent="0.25">
      <c r="A16" s="51" t="s">
        <v>12</v>
      </c>
      <c r="B16" s="52">
        <v>9.7278040000000005E-4</v>
      </c>
      <c r="C16" s="52">
        <v>8.8438130000000005E-4</v>
      </c>
      <c r="D16" s="52">
        <v>8.0966559999999998E-4</v>
      </c>
      <c r="E16" s="52">
        <v>4.9643609999999998E-4</v>
      </c>
      <c r="F16" s="53" t="s">
        <v>90</v>
      </c>
      <c r="G16" s="53" t="s">
        <v>90</v>
      </c>
      <c r="H16" s="53" t="s">
        <v>90</v>
      </c>
      <c r="I16" s="53" t="s">
        <v>90</v>
      </c>
      <c r="J16" s="53" t="s">
        <v>90</v>
      </c>
      <c r="K16" s="53" t="s">
        <v>90</v>
      </c>
      <c r="L16" s="53" t="s">
        <v>90</v>
      </c>
      <c r="M16" s="53" t="s">
        <v>90</v>
      </c>
      <c r="N16" s="53" t="s">
        <v>90</v>
      </c>
      <c r="O16" s="53" t="s">
        <v>90</v>
      </c>
      <c r="P16" s="53" t="s">
        <v>90</v>
      </c>
      <c r="Q16" s="53" t="s">
        <v>90</v>
      </c>
      <c r="R16" s="53" t="s">
        <v>90</v>
      </c>
      <c r="S16" s="53" t="s">
        <v>90</v>
      </c>
      <c r="T16" s="53" t="s">
        <v>90</v>
      </c>
      <c r="U16" s="53" t="s">
        <v>90</v>
      </c>
      <c r="V16" s="53" t="s">
        <v>90</v>
      </c>
      <c r="W16" s="53" t="s">
        <v>90</v>
      </c>
      <c r="X16" s="53" t="s">
        <v>90</v>
      </c>
      <c r="Y16" s="53" t="s">
        <v>90</v>
      </c>
      <c r="Z16" s="53" t="s">
        <v>90</v>
      </c>
      <c r="AA16" s="53" t="s">
        <v>90</v>
      </c>
      <c r="AB16" s="53" t="s">
        <v>90</v>
      </c>
      <c r="AC16" s="53" t="s">
        <v>90</v>
      </c>
      <c r="AD16" s="53" t="s">
        <v>90</v>
      </c>
      <c r="AE16" s="53" t="s">
        <v>90</v>
      </c>
      <c r="AF16" s="53" t="s">
        <v>90</v>
      </c>
      <c r="AG16" s="53" t="s">
        <v>90</v>
      </c>
      <c r="AH16" s="53" t="s">
        <v>90</v>
      </c>
      <c r="AI16" s="53" t="s">
        <v>90</v>
      </c>
    </row>
    <row r="17" spans="1:35" ht="17.100000000000001" customHeight="1" x14ac:dyDescent="0.25">
      <c r="A17" s="48" t="s">
        <v>27</v>
      </c>
      <c r="B17" s="49">
        <v>0.11302445424929</v>
      </c>
      <c r="C17" s="49">
        <v>0.13710527789999999</v>
      </c>
      <c r="D17" s="49">
        <v>0.1158964088</v>
      </c>
      <c r="E17" s="49">
        <v>0.10039221249999999</v>
      </c>
      <c r="F17" s="49">
        <v>8.7632084538820001E-2</v>
      </c>
      <c r="G17" s="49">
        <v>7.8090622999999998E-2</v>
      </c>
      <c r="H17" s="49">
        <v>7.0319800099999996E-2</v>
      </c>
      <c r="I17" s="49">
        <v>6.3704887399999993E-2</v>
      </c>
      <c r="J17" s="49">
        <v>5.8236626299999997E-2</v>
      </c>
      <c r="K17" s="49">
        <v>5.3521799500000002E-2</v>
      </c>
      <c r="L17" s="49">
        <v>4.6718568000000002E-2</v>
      </c>
      <c r="M17" s="49">
        <v>4.2603248000000003E-2</v>
      </c>
      <c r="N17" s="49">
        <v>4.0301289300000001E-2</v>
      </c>
      <c r="O17" s="49">
        <v>3.8333650589649999E-2</v>
      </c>
      <c r="P17" s="49">
        <v>3.6111383800000001E-2</v>
      </c>
      <c r="Q17" s="49">
        <v>2.9956819999999999E-2</v>
      </c>
      <c r="R17" s="49">
        <v>2.78159415E-2</v>
      </c>
      <c r="S17" s="49">
        <v>2.576709634988E-2</v>
      </c>
      <c r="T17" s="49">
        <v>1.01625851E-2</v>
      </c>
      <c r="U17" s="50" t="s">
        <v>90</v>
      </c>
      <c r="V17" s="50" t="s">
        <v>90</v>
      </c>
      <c r="W17" s="50" t="s">
        <v>90</v>
      </c>
      <c r="X17" s="50" t="s">
        <v>90</v>
      </c>
      <c r="Y17" s="50" t="s">
        <v>90</v>
      </c>
      <c r="Z17" s="50" t="s">
        <v>90</v>
      </c>
      <c r="AA17" s="50" t="s">
        <v>90</v>
      </c>
      <c r="AB17" s="50" t="s">
        <v>90</v>
      </c>
      <c r="AC17" s="50" t="s">
        <v>90</v>
      </c>
      <c r="AD17" s="50" t="s">
        <v>90</v>
      </c>
      <c r="AE17" s="50" t="s">
        <v>90</v>
      </c>
      <c r="AF17" s="50" t="s">
        <v>90</v>
      </c>
      <c r="AG17" s="50" t="s">
        <v>90</v>
      </c>
      <c r="AH17" s="50" t="s">
        <v>90</v>
      </c>
      <c r="AI17" s="50" t="s">
        <v>90</v>
      </c>
    </row>
    <row r="18" spans="1:35" ht="17.100000000000001" customHeight="1" x14ac:dyDescent="0.25">
      <c r="A18" s="51" t="s">
        <v>34</v>
      </c>
      <c r="B18" s="52">
        <v>0.90966810297728995</v>
      </c>
      <c r="C18" s="52">
        <v>0.79257721487176003</v>
      </c>
      <c r="D18" s="52">
        <v>0.70776175681033004</v>
      </c>
      <c r="E18" s="52">
        <v>0.60566689448517996</v>
      </c>
      <c r="F18" s="52">
        <v>0.47029462774459002</v>
      </c>
      <c r="G18" s="52">
        <v>0.38232586966766002</v>
      </c>
      <c r="H18" s="52">
        <v>0.33327344925542002</v>
      </c>
      <c r="I18" s="52">
        <v>0.28315758018199999</v>
      </c>
      <c r="J18" s="52">
        <v>0.24563889782140999</v>
      </c>
      <c r="K18" s="52">
        <v>0.21803314059497</v>
      </c>
      <c r="L18" s="52">
        <v>0.18114398385833999</v>
      </c>
      <c r="M18" s="52">
        <v>0.15832317246448999</v>
      </c>
      <c r="N18" s="52">
        <v>0.14813084365053</v>
      </c>
      <c r="O18" s="52">
        <v>0.14356752690739</v>
      </c>
      <c r="P18" s="52">
        <v>0.12785170828963999</v>
      </c>
      <c r="Q18" s="52">
        <v>0.11465977775327001</v>
      </c>
      <c r="R18" s="52">
        <v>0.10296422870213</v>
      </c>
      <c r="S18" s="52">
        <v>9.4566300500000006E-2</v>
      </c>
      <c r="T18" s="52">
        <v>8.6969321099999997E-2</v>
      </c>
      <c r="U18" s="52">
        <v>7.9064204200000002E-2</v>
      </c>
      <c r="V18" s="52">
        <v>7.2350711499999998E-2</v>
      </c>
      <c r="W18" s="52">
        <v>6.5781726600000007E-2</v>
      </c>
      <c r="X18" s="52">
        <v>6.0306005360979999E-2</v>
      </c>
      <c r="Y18" s="52">
        <v>5.4242772799999998E-2</v>
      </c>
      <c r="Z18" s="52">
        <v>4.2619906700000001E-2</v>
      </c>
      <c r="AA18" s="52">
        <v>3.2835141999999998E-2</v>
      </c>
      <c r="AB18" s="52">
        <v>3.21943118E-2</v>
      </c>
      <c r="AC18" s="53" t="s">
        <v>90</v>
      </c>
      <c r="AD18" s="53" t="s">
        <v>90</v>
      </c>
      <c r="AE18" s="53" t="s">
        <v>90</v>
      </c>
      <c r="AF18" s="53" t="s">
        <v>90</v>
      </c>
      <c r="AG18" s="53" t="s">
        <v>90</v>
      </c>
      <c r="AH18" s="53" t="s">
        <v>90</v>
      </c>
      <c r="AI18" s="53" t="s">
        <v>90</v>
      </c>
    </row>
    <row r="19" spans="1:35" ht="17.100000000000001" customHeight="1" x14ac:dyDescent="0.25">
      <c r="A19" s="48" t="s">
        <v>15</v>
      </c>
      <c r="B19" s="50" t="s">
        <v>90</v>
      </c>
      <c r="C19" s="50" t="s">
        <v>90</v>
      </c>
      <c r="D19" s="49">
        <v>6.3163190499999994E-2</v>
      </c>
      <c r="E19" s="49">
        <v>5.0409833344420001E-2</v>
      </c>
      <c r="F19" s="49">
        <v>3.1894165799999999E-2</v>
      </c>
      <c r="G19" s="49">
        <v>2.2151582100000001E-2</v>
      </c>
      <c r="H19" s="49">
        <v>1.6399959799999999E-2</v>
      </c>
      <c r="I19" s="49">
        <v>1.261177824936E-2</v>
      </c>
      <c r="J19" s="49">
        <v>1.00519862E-2</v>
      </c>
      <c r="K19" s="49">
        <v>8.2167396999999996E-3</v>
      </c>
      <c r="L19" s="49">
        <v>6.8711005000000004E-3</v>
      </c>
      <c r="M19" s="50" t="s">
        <v>90</v>
      </c>
      <c r="N19" s="50" t="s">
        <v>90</v>
      </c>
      <c r="O19" s="50" t="s">
        <v>90</v>
      </c>
      <c r="P19" s="50" t="s">
        <v>90</v>
      </c>
      <c r="Q19" s="50" t="s">
        <v>90</v>
      </c>
      <c r="R19" s="50" t="s">
        <v>90</v>
      </c>
      <c r="S19" s="50" t="s">
        <v>90</v>
      </c>
      <c r="T19" s="50" t="s">
        <v>90</v>
      </c>
      <c r="U19" s="50" t="s">
        <v>90</v>
      </c>
      <c r="V19" s="50" t="s">
        <v>90</v>
      </c>
      <c r="W19" s="50" t="s">
        <v>90</v>
      </c>
      <c r="X19" s="50" t="s">
        <v>90</v>
      </c>
      <c r="Y19" s="50" t="s">
        <v>90</v>
      </c>
      <c r="Z19" s="50" t="s">
        <v>90</v>
      </c>
      <c r="AA19" s="50" t="s">
        <v>90</v>
      </c>
      <c r="AB19" s="50" t="s">
        <v>90</v>
      </c>
      <c r="AC19" s="50" t="s">
        <v>90</v>
      </c>
      <c r="AD19" s="50" t="s">
        <v>90</v>
      </c>
      <c r="AE19" s="50" t="s">
        <v>90</v>
      </c>
      <c r="AF19" s="50" t="s">
        <v>90</v>
      </c>
      <c r="AG19" s="50" t="s">
        <v>90</v>
      </c>
      <c r="AH19" s="50" t="s">
        <v>90</v>
      </c>
      <c r="AI19" s="50" t="s">
        <v>90</v>
      </c>
    </row>
    <row r="20" spans="1:35" ht="17.100000000000001" customHeight="1" x14ac:dyDescent="0.25">
      <c r="A20" s="51" t="s">
        <v>19</v>
      </c>
      <c r="B20" s="52">
        <v>2.3359999999999999E-2</v>
      </c>
      <c r="C20" s="52">
        <v>1.891E-2</v>
      </c>
      <c r="D20" s="52">
        <v>1.5350000000000001E-2</v>
      </c>
      <c r="E20" s="52">
        <v>1.2529999999999999E-2</v>
      </c>
      <c r="F20" s="52">
        <v>1.022E-2</v>
      </c>
      <c r="G20" s="52">
        <v>8.3899999999999999E-3</v>
      </c>
      <c r="H20" s="52">
        <v>6.9300000000000004E-3</v>
      </c>
      <c r="I20" s="52">
        <v>2.3400000000000001E-3</v>
      </c>
      <c r="J20" s="53" t="s">
        <v>90</v>
      </c>
      <c r="K20" s="53" t="s">
        <v>90</v>
      </c>
      <c r="L20" s="53" t="s">
        <v>90</v>
      </c>
      <c r="M20" s="53" t="s">
        <v>90</v>
      </c>
      <c r="N20" s="53" t="s">
        <v>90</v>
      </c>
      <c r="O20" s="53" t="s">
        <v>90</v>
      </c>
      <c r="P20" s="53" t="s">
        <v>90</v>
      </c>
      <c r="Q20" s="53" t="s">
        <v>90</v>
      </c>
      <c r="R20" s="53" t="s">
        <v>90</v>
      </c>
      <c r="S20" s="53" t="s">
        <v>90</v>
      </c>
      <c r="T20" s="53" t="s">
        <v>90</v>
      </c>
      <c r="U20" s="53" t="s">
        <v>90</v>
      </c>
      <c r="V20" s="53" t="s">
        <v>90</v>
      </c>
      <c r="W20" s="53" t="s">
        <v>90</v>
      </c>
      <c r="X20" s="53" t="s">
        <v>90</v>
      </c>
      <c r="Y20" s="53" t="s">
        <v>90</v>
      </c>
      <c r="Z20" s="53" t="s">
        <v>90</v>
      </c>
      <c r="AA20" s="53" t="s">
        <v>90</v>
      </c>
      <c r="AB20" s="53" t="s">
        <v>90</v>
      </c>
      <c r="AC20" s="53" t="s">
        <v>90</v>
      </c>
      <c r="AD20" s="53" t="s">
        <v>90</v>
      </c>
      <c r="AE20" s="53" t="s">
        <v>90</v>
      </c>
      <c r="AF20" s="53" t="s">
        <v>90</v>
      </c>
      <c r="AG20" s="53" t="s">
        <v>90</v>
      </c>
      <c r="AH20" s="53" t="s">
        <v>90</v>
      </c>
      <c r="AI20" s="53" t="s">
        <v>90</v>
      </c>
    </row>
    <row r="21" spans="1:35" ht="17.100000000000001" customHeight="1" x14ac:dyDescent="0.25">
      <c r="A21" s="48" t="s">
        <v>17</v>
      </c>
      <c r="B21" s="49">
        <v>3.5239763700000003E-2</v>
      </c>
      <c r="C21" s="49">
        <v>3.2185383300000002E-2</v>
      </c>
      <c r="D21" s="49">
        <v>2.90962032E-2</v>
      </c>
      <c r="E21" s="49">
        <v>2.6979305700000001E-2</v>
      </c>
      <c r="F21" s="49">
        <v>2.4739584091960001E-2</v>
      </c>
      <c r="G21" s="49">
        <v>2.2702277999999999E-2</v>
      </c>
      <c r="H21" s="49">
        <v>2.0609343299999999E-2</v>
      </c>
      <c r="I21" s="49">
        <v>1.91800336E-2</v>
      </c>
      <c r="J21" s="49">
        <v>1.7646482799999998E-2</v>
      </c>
      <c r="K21" s="49">
        <v>1.6241163499999999E-2</v>
      </c>
      <c r="L21" s="49">
        <v>1.47827902E-2</v>
      </c>
      <c r="M21" s="49">
        <v>1.3789354199999999E-2</v>
      </c>
      <c r="N21" s="49">
        <v>1.27138289E-2</v>
      </c>
      <c r="O21" s="49">
        <v>3.9485103000000002E-3</v>
      </c>
      <c r="P21" s="50" t="s">
        <v>90</v>
      </c>
      <c r="Q21" s="50" t="s">
        <v>90</v>
      </c>
      <c r="R21" s="50" t="s">
        <v>90</v>
      </c>
      <c r="S21" s="50" t="s">
        <v>90</v>
      </c>
      <c r="T21" s="50" t="s">
        <v>90</v>
      </c>
      <c r="U21" s="50" t="s">
        <v>90</v>
      </c>
      <c r="V21" s="50" t="s">
        <v>90</v>
      </c>
      <c r="W21" s="50" t="s">
        <v>90</v>
      </c>
      <c r="X21" s="50" t="s">
        <v>90</v>
      </c>
      <c r="Y21" s="50" t="s">
        <v>90</v>
      </c>
      <c r="Z21" s="50" t="s">
        <v>90</v>
      </c>
      <c r="AA21" s="50" t="s">
        <v>90</v>
      </c>
      <c r="AB21" s="50" t="s">
        <v>90</v>
      </c>
      <c r="AC21" s="50" t="s">
        <v>90</v>
      </c>
      <c r="AD21" s="50" t="s">
        <v>90</v>
      </c>
      <c r="AE21" s="50" t="s">
        <v>90</v>
      </c>
      <c r="AF21" s="50" t="s">
        <v>90</v>
      </c>
      <c r="AG21" s="50" t="s">
        <v>90</v>
      </c>
      <c r="AH21" s="50" t="s">
        <v>90</v>
      </c>
      <c r="AI21" s="50" t="s">
        <v>90</v>
      </c>
    </row>
    <row r="22" spans="1:35" ht="17.100000000000001" customHeight="1" x14ac:dyDescent="0.25">
      <c r="A22" s="51" t="s">
        <v>14</v>
      </c>
      <c r="B22" s="52">
        <v>6.9438164000000004E-3</v>
      </c>
      <c r="C22" s="52">
        <v>6.3048367000000001E-3</v>
      </c>
      <c r="D22" s="52">
        <v>5.7655366000000001E-3</v>
      </c>
      <c r="E22" s="52">
        <v>5.2646495000000003E-3</v>
      </c>
      <c r="F22" s="52">
        <v>4.8391029731100002E-3</v>
      </c>
      <c r="G22" s="52">
        <v>4.4631480999999997E-3</v>
      </c>
      <c r="H22" s="52">
        <v>4.1403461999999997E-3</v>
      </c>
      <c r="I22" s="52">
        <v>3.8309093000000001E-3</v>
      </c>
      <c r="J22" s="52">
        <v>3.5643716E-3</v>
      </c>
      <c r="K22" s="52">
        <v>3.3247155E-3</v>
      </c>
      <c r="L22" s="52">
        <v>3.1167405E-3</v>
      </c>
      <c r="M22" s="52">
        <v>2.9120991000000001E-3</v>
      </c>
      <c r="N22" s="52">
        <v>2.7342526000000002E-3</v>
      </c>
      <c r="O22" s="52">
        <v>2.5722153999999998E-3</v>
      </c>
      <c r="P22" s="52">
        <v>2.4306573999999998E-3</v>
      </c>
      <c r="Q22" s="52">
        <v>2.2881882000000001E-3</v>
      </c>
      <c r="R22" s="52">
        <v>2.1636649999999999E-3</v>
      </c>
      <c r="S22" s="52">
        <v>2.0490373000000002E-3</v>
      </c>
      <c r="T22" s="52">
        <v>1.9484986000000001E-3</v>
      </c>
      <c r="U22" s="52">
        <v>4.5865979999999999E-4</v>
      </c>
      <c r="V22" s="53" t="s">
        <v>90</v>
      </c>
      <c r="W22" s="53" t="s">
        <v>90</v>
      </c>
      <c r="X22" s="53" t="s">
        <v>90</v>
      </c>
      <c r="Y22" s="53" t="s">
        <v>90</v>
      </c>
      <c r="Z22" s="53" t="s">
        <v>90</v>
      </c>
      <c r="AA22" s="53" t="s">
        <v>90</v>
      </c>
      <c r="AB22" s="53" t="s">
        <v>90</v>
      </c>
      <c r="AC22" s="53" t="s">
        <v>90</v>
      </c>
      <c r="AD22" s="53" t="s">
        <v>90</v>
      </c>
      <c r="AE22" s="53" t="s">
        <v>90</v>
      </c>
      <c r="AF22" s="53" t="s">
        <v>90</v>
      </c>
      <c r="AG22" s="53" t="s">
        <v>90</v>
      </c>
      <c r="AH22" s="53" t="s">
        <v>90</v>
      </c>
      <c r="AI22" s="53" t="s">
        <v>90</v>
      </c>
    </row>
    <row r="23" spans="1:35" ht="17.100000000000001" customHeight="1" x14ac:dyDescent="0.25">
      <c r="A23" s="48" t="s">
        <v>29</v>
      </c>
      <c r="B23" s="49">
        <v>0.62882298081066001</v>
      </c>
      <c r="C23" s="49">
        <v>0.69271360729110998</v>
      </c>
      <c r="D23" s="49">
        <v>0.76519968388965998</v>
      </c>
      <c r="E23" s="49">
        <v>0.88107665279252001</v>
      </c>
      <c r="F23" s="49">
        <v>0.97824396394340996</v>
      </c>
      <c r="G23" s="49">
        <v>0.90560872233928003</v>
      </c>
      <c r="H23" s="49">
        <v>0.91108927528643002</v>
      </c>
      <c r="I23" s="49">
        <v>0.92883768966866997</v>
      </c>
      <c r="J23" s="49">
        <v>0.91459755039462998</v>
      </c>
      <c r="K23" s="49">
        <v>0.83394766948184995</v>
      </c>
      <c r="L23" s="49">
        <v>0.74608758974009004</v>
      </c>
      <c r="M23" s="49">
        <v>0.65047892524926998</v>
      </c>
      <c r="N23" s="49">
        <v>0.55487391658407004</v>
      </c>
      <c r="O23" s="49">
        <v>0.47179274716462999</v>
      </c>
      <c r="P23" s="49">
        <v>0.40606741424961001</v>
      </c>
      <c r="Q23" s="49">
        <v>0.34680291242929001</v>
      </c>
      <c r="R23" s="49">
        <v>0.30225356048371999</v>
      </c>
      <c r="S23" s="49">
        <v>0.26541504141156003</v>
      </c>
      <c r="T23" s="49">
        <v>0.23235974640054999</v>
      </c>
      <c r="U23" s="49">
        <v>0.20372762411747</v>
      </c>
      <c r="V23" s="49">
        <v>0.18161239363376999</v>
      </c>
      <c r="W23" s="49">
        <v>0.15831785064109</v>
      </c>
      <c r="X23" s="49">
        <v>0.13272354733123001</v>
      </c>
      <c r="Y23" s="49">
        <v>0.11869781387646</v>
      </c>
      <c r="Z23" s="49">
        <v>0.10605089192505</v>
      </c>
      <c r="AA23" s="49">
        <v>9.2675706699999999E-2</v>
      </c>
      <c r="AB23" s="49">
        <v>7.9985595800000003E-2</v>
      </c>
      <c r="AC23" s="49">
        <v>7.1029889400000004E-2</v>
      </c>
      <c r="AD23" s="49">
        <v>6.1356811499999997E-2</v>
      </c>
      <c r="AE23" s="49">
        <v>3.3183789300000002E-2</v>
      </c>
      <c r="AF23" s="50" t="s">
        <v>90</v>
      </c>
      <c r="AG23" s="50" t="s">
        <v>90</v>
      </c>
      <c r="AH23" s="50" t="s">
        <v>90</v>
      </c>
      <c r="AI23" s="50" t="s">
        <v>90</v>
      </c>
    </row>
    <row r="24" spans="1:35" ht="17.100000000000001" customHeight="1" x14ac:dyDescent="0.25">
      <c r="A24" s="51" t="s">
        <v>31</v>
      </c>
      <c r="B24" s="52">
        <v>4.1182082799999999E-2</v>
      </c>
      <c r="C24" s="52">
        <v>6.2084499000000001E-2</v>
      </c>
      <c r="D24" s="52">
        <v>5.1781895699999997E-2</v>
      </c>
      <c r="E24" s="52">
        <v>4.3722100600000001E-2</v>
      </c>
      <c r="F24" s="52">
        <v>3.7531463100000002E-2</v>
      </c>
      <c r="G24" s="52">
        <v>3.2579037499999998E-2</v>
      </c>
      <c r="H24" s="52">
        <v>2.86137079E-2</v>
      </c>
      <c r="I24" s="52">
        <v>2.51983712E-2</v>
      </c>
      <c r="J24" s="52">
        <v>2.2403441699999999E-2</v>
      </c>
      <c r="K24" s="52">
        <v>2.0035781900000001E-2</v>
      </c>
      <c r="L24" s="52">
        <v>1.7802818200000001E-2</v>
      </c>
      <c r="M24" s="52">
        <v>1.5974894600000001E-2</v>
      </c>
      <c r="N24" s="52">
        <v>1.4445387299999999E-2</v>
      </c>
      <c r="O24" s="52">
        <v>1.25506327E-2</v>
      </c>
      <c r="P24" s="52">
        <v>1.1531715499999999E-2</v>
      </c>
      <c r="Q24" s="52">
        <v>1.0566398899999999E-2</v>
      </c>
      <c r="R24" s="52">
        <v>9.7314654999999996E-3</v>
      </c>
      <c r="S24" s="52">
        <v>8.9819333999999994E-3</v>
      </c>
      <c r="T24" s="52">
        <v>7.7559912999999999E-3</v>
      </c>
      <c r="U24" s="52">
        <v>7.0853165999999997E-3</v>
      </c>
      <c r="V24" s="53" t="s">
        <v>90</v>
      </c>
      <c r="W24" s="53" t="s">
        <v>90</v>
      </c>
      <c r="X24" s="53" t="s">
        <v>90</v>
      </c>
      <c r="Y24" s="53" t="s">
        <v>90</v>
      </c>
      <c r="Z24" s="53" t="s">
        <v>90</v>
      </c>
      <c r="AA24" s="53" t="s">
        <v>90</v>
      </c>
      <c r="AB24" s="53" t="s">
        <v>90</v>
      </c>
      <c r="AC24" s="53" t="s">
        <v>90</v>
      </c>
      <c r="AD24" s="53" t="s">
        <v>90</v>
      </c>
      <c r="AE24" s="53" t="s">
        <v>90</v>
      </c>
      <c r="AF24" s="53" t="s">
        <v>90</v>
      </c>
      <c r="AG24" s="53" t="s">
        <v>90</v>
      </c>
      <c r="AH24" s="53" t="s">
        <v>90</v>
      </c>
      <c r="AI24" s="53" t="s">
        <v>90</v>
      </c>
    </row>
    <row r="25" spans="1:35" ht="17.100000000000001" customHeight="1" x14ac:dyDescent="0.25">
      <c r="A25" s="54" t="s">
        <v>67</v>
      </c>
      <c r="B25" s="55">
        <v>7.4231227773196302</v>
      </c>
      <c r="C25" s="55">
        <v>7.4934646004848702</v>
      </c>
      <c r="D25" s="55">
        <v>7.3558775390732398</v>
      </c>
      <c r="E25" s="55">
        <v>6.2703856012464199</v>
      </c>
      <c r="F25" s="55">
        <v>5.72923132705795</v>
      </c>
      <c r="G25" s="55">
        <v>4.1627185792708401</v>
      </c>
      <c r="H25" s="55">
        <v>3.2022562322216599</v>
      </c>
      <c r="I25" s="55">
        <v>2.6563912426052401</v>
      </c>
      <c r="J25" s="55">
        <v>2.40356803888701</v>
      </c>
      <c r="K25" s="55">
        <v>2.0794499040712999</v>
      </c>
      <c r="L25" s="55">
        <v>1.8279207535149899</v>
      </c>
      <c r="M25" s="55">
        <v>1.60716263305803</v>
      </c>
      <c r="N25" s="55">
        <v>1.31985421387978</v>
      </c>
      <c r="O25" s="55">
        <v>1.1615129325219</v>
      </c>
      <c r="P25" s="55">
        <v>0.89404399523925004</v>
      </c>
      <c r="Q25" s="55">
        <v>0.77589062938257003</v>
      </c>
      <c r="R25" s="55">
        <v>0.68350256958584998</v>
      </c>
      <c r="S25" s="55">
        <v>0.60854203053781997</v>
      </c>
      <c r="T25" s="55">
        <v>0.56543840111321997</v>
      </c>
      <c r="U25" s="55">
        <v>0.51176372621747002</v>
      </c>
      <c r="V25" s="55">
        <v>0.45217321793377002</v>
      </c>
      <c r="W25" s="55">
        <v>0.41425251964109</v>
      </c>
      <c r="X25" s="55">
        <v>0.36532523213926998</v>
      </c>
      <c r="Y25" s="55">
        <v>0.31446910887646001</v>
      </c>
      <c r="Z25" s="55">
        <v>0.26949418282505</v>
      </c>
      <c r="AA25" s="55">
        <v>0.22568812960000001</v>
      </c>
      <c r="AB25" s="55">
        <v>0.175499397</v>
      </c>
      <c r="AC25" s="55">
        <v>0.13297828282966001</v>
      </c>
      <c r="AD25" s="55">
        <v>0.12312919579999999</v>
      </c>
      <c r="AE25" s="55">
        <v>9.31837893E-2</v>
      </c>
      <c r="AF25" s="55">
        <v>0.06</v>
      </c>
      <c r="AG25" s="55">
        <v>0.05</v>
      </c>
      <c r="AH25" s="55">
        <v>0.04</v>
      </c>
      <c r="AI25" s="55">
        <v>0.04</v>
      </c>
    </row>
  </sheetData>
  <mergeCells count="1">
    <mergeCell ref="A2:AI2"/>
  </mergeCells>
  <pageMargins left="0.05" right="0.05" top="0.5" bottom="0.5" header="0" footer="0"/>
  <pageSetup paperSize="9"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03F99"/>
    <pageSetUpPr fitToPage="1"/>
  </sheetPr>
  <dimension ref="C5:AM40"/>
  <sheetViews>
    <sheetView zoomScale="85" zoomScaleNormal="85" zoomScalePageLayoutView="85" workbookViewId="0"/>
  </sheetViews>
  <sheetFormatPr defaultColWidth="11.42578125" defaultRowHeight="12" customHeight="1" x14ac:dyDescent="0.2"/>
  <cols>
    <col min="1" max="2" width="10.7109375" bestFit="1" customWidth="1"/>
    <col min="3" max="3" width="38.7109375" bestFit="1" customWidth="1"/>
    <col min="4" max="37" width="12.7109375" bestFit="1" customWidth="1"/>
  </cols>
  <sheetData>
    <row r="5" spans="3:37" ht="17.100000000000001" customHeight="1" x14ac:dyDescent="0.25">
      <c r="C5" s="174" t="s">
        <v>92</v>
      </c>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row>
    <row r="7" spans="3:37" ht="17.100000000000001" customHeight="1" x14ac:dyDescent="0.25">
      <c r="C7" s="47" t="s">
        <v>7</v>
      </c>
      <c r="D7" s="47">
        <v>2022</v>
      </c>
      <c r="E7" s="47">
        <v>2023</v>
      </c>
      <c r="F7" s="47">
        <v>2024</v>
      </c>
      <c r="G7" s="47">
        <v>2025</v>
      </c>
      <c r="H7" s="47">
        <v>2026</v>
      </c>
      <c r="I7" s="47">
        <v>2027</v>
      </c>
      <c r="J7" s="47">
        <v>2028</v>
      </c>
      <c r="K7" s="47">
        <v>2029</v>
      </c>
      <c r="L7" s="47">
        <v>2030</v>
      </c>
      <c r="M7" s="47">
        <v>2031</v>
      </c>
      <c r="N7" s="47">
        <v>2032</v>
      </c>
      <c r="O7" s="47">
        <v>2033</v>
      </c>
      <c r="P7" s="47">
        <v>2034</v>
      </c>
      <c r="Q7" s="47">
        <v>2035</v>
      </c>
      <c r="R7" s="47">
        <v>2036</v>
      </c>
      <c r="S7" s="47">
        <v>2037</v>
      </c>
      <c r="T7" s="47">
        <v>2038</v>
      </c>
      <c r="U7" s="47">
        <v>2039</v>
      </c>
      <c r="V7" s="47">
        <v>2040</v>
      </c>
      <c r="W7" s="47">
        <v>2041</v>
      </c>
      <c r="X7" s="47">
        <v>2042</v>
      </c>
      <c r="Y7" s="47">
        <v>2043</v>
      </c>
      <c r="Z7" s="47">
        <v>2044</v>
      </c>
      <c r="AA7" s="47">
        <v>2045</v>
      </c>
      <c r="AB7" s="47">
        <v>2046</v>
      </c>
      <c r="AC7" s="47">
        <v>2047</v>
      </c>
      <c r="AD7" s="47">
        <v>2048</v>
      </c>
      <c r="AE7" s="47">
        <v>2049</v>
      </c>
      <c r="AF7" s="47">
        <v>2050</v>
      </c>
      <c r="AG7" s="47">
        <v>2051</v>
      </c>
      <c r="AH7" s="47">
        <v>2052</v>
      </c>
      <c r="AI7" s="47">
        <v>2053</v>
      </c>
      <c r="AJ7" s="47">
        <v>2054</v>
      </c>
      <c r="AK7" s="47">
        <v>2055</v>
      </c>
    </row>
    <row r="8" spans="3:37" ht="17.100000000000001" customHeight="1" x14ac:dyDescent="0.25">
      <c r="C8" s="48" t="s">
        <v>20</v>
      </c>
      <c r="D8" s="49">
        <v>0.24161261384505001</v>
      </c>
      <c r="E8" s="49">
        <v>0.17216265436969</v>
      </c>
      <c r="F8" s="49">
        <v>0.12074447963224</v>
      </c>
      <c r="G8" s="49">
        <v>8.0269923670300003E-2</v>
      </c>
      <c r="H8" s="49">
        <v>5.3296577777259997E-2</v>
      </c>
      <c r="I8" s="49">
        <v>3.1761850557049998E-2</v>
      </c>
      <c r="J8" s="49">
        <v>1.5815454097319999E-2</v>
      </c>
      <c r="K8" s="49">
        <v>3.2597515364300002E-3</v>
      </c>
      <c r="L8" s="50" t="s">
        <v>90</v>
      </c>
      <c r="M8" s="50" t="s">
        <v>90</v>
      </c>
      <c r="N8" s="50" t="s">
        <v>90</v>
      </c>
      <c r="O8" s="50" t="s">
        <v>90</v>
      </c>
      <c r="P8" s="50" t="s">
        <v>90</v>
      </c>
      <c r="Q8" s="50" t="s">
        <v>90</v>
      </c>
      <c r="R8" s="50" t="s">
        <v>90</v>
      </c>
      <c r="S8" s="50" t="s">
        <v>90</v>
      </c>
      <c r="T8" s="50" t="s">
        <v>90</v>
      </c>
      <c r="U8" s="50" t="s">
        <v>90</v>
      </c>
      <c r="V8" s="50" t="s">
        <v>90</v>
      </c>
      <c r="W8" s="50" t="s">
        <v>90</v>
      </c>
      <c r="X8" s="50" t="s">
        <v>90</v>
      </c>
      <c r="Y8" s="50" t="s">
        <v>90</v>
      </c>
      <c r="Z8" s="50" t="s">
        <v>90</v>
      </c>
      <c r="AA8" s="50" t="s">
        <v>90</v>
      </c>
      <c r="AB8" s="50" t="s">
        <v>90</v>
      </c>
      <c r="AC8" s="50" t="s">
        <v>90</v>
      </c>
      <c r="AD8" s="50" t="s">
        <v>90</v>
      </c>
      <c r="AE8" s="50" t="s">
        <v>90</v>
      </c>
      <c r="AF8" s="50" t="s">
        <v>90</v>
      </c>
      <c r="AG8" s="50" t="s">
        <v>90</v>
      </c>
      <c r="AH8" s="50" t="s">
        <v>90</v>
      </c>
      <c r="AI8" s="50" t="s">
        <v>90</v>
      </c>
      <c r="AJ8" s="50" t="s">
        <v>90</v>
      </c>
      <c r="AK8" s="50" t="s">
        <v>90</v>
      </c>
    </row>
    <row r="9" spans="3:37" ht="17.100000000000001" customHeight="1" x14ac:dyDescent="0.25">
      <c r="C9" s="51" t="s">
        <v>26</v>
      </c>
      <c r="D9" s="52">
        <v>0.17002070018956</v>
      </c>
      <c r="E9" s="52">
        <v>0.11624807385734</v>
      </c>
      <c r="F9" s="52">
        <v>7.4320564072969997E-2</v>
      </c>
      <c r="G9" s="52">
        <v>3.7722078309589999E-2</v>
      </c>
      <c r="H9" s="52">
        <v>1.2925145415669999E-2</v>
      </c>
      <c r="I9" s="53" t="s">
        <v>90</v>
      </c>
      <c r="J9" s="53" t="s">
        <v>90</v>
      </c>
      <c r="K9" s="53" t="s">
        <v>90</v>
      </c>
      <c r="L9" s="53" t="s">
        <v>90</v>
      </c>
      <c r="M9" s="53" t="s">
        <v>90</v>
      </c>
      <c r="N9" s="53" t="s">
        <v>90</v>
      </c>
      <c r="O9" s="53" t="s">
        <v>90</v>
      </c>
      <c r="P9" s="53" t="s">
        <v>90</v>
      </c>
      <c r="Q9" s="53" t="s">
        <v>90</v>
      </c>
      <c r="R9" s="53" t="s">
        <v>90</v>
      </c>
      <c r="S9" s="53" t="s">
        <v>90</v>
      </c>
      <c r="T9" s="53" t="s">
        <v>90</v>
      </c>
      <c r="U9" s="53" t="s">
        <v>90</v>
      </c>
      <c r="V9" s="53" t="s">
        <v>90</v>
      </c>
      <c r="W9" s="53" t="s">
        <v>90</v>
      </c>
      <c r="X9" s="53" t="s">
        <v>90</v>
      </c>
      <c r="Y9" s="53" t="s">
        <v>90</v>
      </c>
      <c r="Z9" s="53" t="s">
        <v>90</v>
      </c>
      <c r="AA9" s="53" t="s">
        <v>90</v>
      </c>
      <c r="AB9" s="53" t="s">
        <v>90</v>
      </c>
      <c r="AC9" s="53" t="s">
        <v>90</v>
      </c>
      <c r="AD9" s="53" t="s">
        <v>90</v>
      </c>
      <c r="AE9" s="53" t="s">
        <v>90</v>
      </c>
      <c r="AF9" s="53" t="s">
        <v>90</v>
      </c>
      <c r="AG9" s="53" t="s">
        <v>90</v>
      </c>
      <c r="AH9" s="53" t="s">
        <v>90</v>
      </c>
      <c r="AI9" s="53" t="s">
        <v>90</v>
      </c>
      <c r="AJ9" s="53" t="s">
        <v>90</v>
      </c>
      <c r="AK9" s="53" t="s">
        <v>90</v>
      </c>
    </row>
    <row r="10" spans="3:37" ht="17.100000000000001" customHeight="1" x14ac:dyDescent="0.25">
      <c r="C10" s="48" t="s">
        <v>18</v>
      </c>
      <c r="D10" s="49">
        <v>2.425723095155E-2</v>
      </c>
      <c r="E10" s="49">
        <v>2.0740925512470001E-2</v>
      </c>
      <c r="F10" s="49">
        <v>1.8018189327750001E-2</v>
      </c>
      <c r="G10" s="49">
        <v>1.5705514674570001E-2</v>
      </c>
      <c r="H10" s="49">
        <v>1.383109151753E-2</v>
      </c>
      <c r="I10" s="49">
        <v>1.226129328477E-2</v>
      </c>
      <c r="J10" s="49">
        <v>1.096092569064E-2</v>
      </c>
      <c r="K10" s="49">
        <v>9.7988341153900007E-3</v>
      </c>
      <c r="L10" s="49">
        <v>8.8260622355099995E-3</v>
      </c>
      <c r="M10" s="49">
        <v>7.9840326570699994E-3</v>
      </c>
      <c r="N10" s="49">
        <v>7.3253905588899996E-3</v>
      </c>
      <c r="O10" s="50" t="s">
        <v>90</v>
      </c>
      <c r="P10" s="50" t="s">
        <v>90</v>
      </c>
      <c r="Q10" s="50" t="s">
        <v>90</v>
      </c>
      <c r="R10" s="50" t="s">
        <v>90</v>
      </c>
      <c r="S10" s="50" t="s">
        <v>90</v>
      </c>
      <c r="T10" s="50" t="s">
        <v>90</v>
      </c>
      <c r="U10" s="50" t="s">
        <v>90</v>
      </c>
      <c r="V10" s="50" t="s">
        <v>90</v>
      </c>
      <c r="W10" s="50" t="s">
        <v>90</v>
      </c>
      <c r="X10" s="50" t="s">
        <v>90</v>
      </c>
      <c r="Y10" s="50" t="s">
        <v>90</v>
      </c>
      <c r="Z10" s="50" t="s">
        <v>90</v>
      </c>
      <c r="AA10" s="50" t="s">
        <v>90</v>
      </c>
      <c r="AB10" s="50" t="s">
        <v>90</v>
      </c>
      <c r="AC10" s="50" t="s">
        <v>90</v>
      </c>
      <c r="AD10" s="50" t="s">
        <v>90</v>
      </c>
      <c r="AE10" s="50" t="s">
        <v>90</v>
      </c>
      <c r="AF10" s="50" t="s">
        <v>90</v>
      </c>
      <c r="AG10" s="50" t="s">
        <v>90</v>
      </c>
      <c r="AH10" s="50" t="s">
        <v>90</v>
      </c>
      <c r="AI10" s="50" t="s">
        <v>90</v>
      </c>
      <c r="AJ10" s="50" t="s">
        <v>90</v>
      </c>
      <c r="AK10" s="50" t="s">
        <v>90</v>
      </c>
    </row>
    <row r="11" spans="3:37" ht="17.100000000000001" customHeight="1" x14ac:dyDescent="0.25">
      <c r="C11" s="51" t="s">
        <v>47</v>
      </c>
      <c r="D11" s="52">
        <v>4.5742524281499998E-3</v>
      </c>
      <c r="E11" s="52">
        <v>4.5742524281499998E-3</v>
      </c>
      <c r="F11" s="52">
        <v>4.5742524281499998E-3</v>
      </c>
      <c r="G11" s="52">
        <v>4.5742524281499998E-3</v>
      </c>
      <c r="H11" s="52">
        <v>4.5742524281499998E-3</v>
      </c>
      <c r="I11" s="52">
        <v>4.5742524281499998E-3</v>
      </c>
      <c r="J11" s="53" t="s">
        <v>90</v>
      </c>
      <c r="K11" s="53" t="s">
        <v>90</v>
      </c>
      <c r="L11" s="53" t="s">
        <v>90</v>
      </c>
      <c r="M11" s="53" t="s">
        <v>90</v>
      </c>
      <c r="N11" s="53" t="s">
        <v>90</v>
      </c>
      <c r="O11" s="53" t="s">
        <v>90</v>
      </c>
      <c r="P11" s="53" t="s">
        <v>90</v>
      </c>
      <c r="Q11" s="53" t="s">
        <v>90</v>
      </c>
      <c r="R11" s="53" t="s">
        <v>90</v>
      </c>
      <c r="S11" s="53" t="s">
        <v>90</v>
      </c>
      <c r="T11" s="53" t="s">
        <v>90</v>
      </c>
      <c r="U11" s="53" t="s">
        <v>90</v>
      </c>
      <c r="V11" s="53" t="s">
        <v>90</v>
      </c>
      <c r="W11" s="53" t="s">
        <v>90</v>
      </c>
      <c r="X11" s="53" t="s">
        <v>90</v>
      </c>
      <c r="Y11" s="53" t="s">
        <v>90</v>
      </c>
      <c r="Z11" s="53" t="s">
        <v>90</v>
      </c>
      <c r="AA11" s="53" t="s">
        <v>90</v>
      </c>
      <c r="AB11" s="53" t="s">
        <v>90</v>
      </c>
      <c r="AC11" s="53" t="s">
        <v>90</v>
      </c>
      <c r="AD11" s="53" t="s">
        <v>90</v>
      </c>
      <c r="AE11" s="53" t="s">
        <v>90</v>
      </c>
      <c r="AF11" s="53" t="s">
        <v>90</v>
      </c>
      <c r="AG11" s="53" t="s">
        <v>90</v>
      </c>
      <c r="AH11" s="53" t="s">
        <v>90</v>
      </c>
      <c r="AI11" s="53" t="s">
        <v>90</v>
      </c>
      <c r="AJ11" s="53" t="s">
        <v>90</v>
      </c>
      <c r="AK11" s="53" t="s">
        <v>90</v>
      </c>
    </row>
    <row r="12" spans="3:37" ht="17.100000000000001" customHeight="1" x14ac:dyDescent="0.25">
      <c r="C12" s="48" t="s">
        <v>35</v>
      </c>
      <c r="D12" s="49">
        <v>18.435736963551701</v>
      </c>
      <c r="E12" s="49">
        <v>19.889245986580502</v>
      </c>
      <c r="F12" s="49">
        <v>23.575095330268599</v>
      </c>
      <c r="G12" s="49">
        <v>21.329057741874198</v>
      </c>
      <c r="H12" s="49">
        <v>19.095595980724202</v>
      </c>
      <c r="I12" s="49">
        <v>16.821369351517799</v>
      </c>
      <c r="J12" s="49">
        <v>15.4469152904769</v>
      </c>
      <c r="K12" s="49">
        <v>13.6860536955288</v>
      </c>
      <c r="L12" s="49">
        <v>12.5960187880713</v>
      </c>
      <c r="M12" s="49">
        <v>11.6922968140594</v>
      </c>
      <c r="N12" s="49">
        <v>9.8311065513346598</v>
      </c>
      <c r="O12" s="49">
        <v>8.4514853068516196</v>
      </c>
      <c r="P12" s="49">
        <v>7.0972176497099104</v>
      </c>
      <c r="Q12" s="49">
        <v>6.5325193584634</v>
      </c>
      <c r="R12" s="49">
        <v>6.0749506554774699</v>
      </c>
      <c r="S12" s="49">
        <v>5.1187892899076601</v>
      </c>
      <c r="T12" s="49">
        <v>3.9090781554578702</v>
      </c>
      <c r="U12" s="49">
        <v>3.0000910501748601</v>
      </c>
      <c r="V12" s="49">
        <v>3.2072022489516598</v>
      </c>
      <c r="W12" s="49">
        <v>3.1960010754553001</v>
      </c>
      <c r="X12" s="49">
        <v>2.6657759257125599</v>
      </c>
      <c r="Y12" s="49">
        <v>2.2368327557299299</v>
      </c>
      <c r="Z12" s="49">
        <v>2.1397331465096698</v>
      </c>
      <c r="AA12" s="49">
        <v>0.73888849836542003</v>
      </c>
      <c r="AB12" s="49">
        <v>0.70705151054075999</v>
      </c>
      <c r="AC12" s="49">
        <v>0.67735409765695997</v>
      </c>
      <c r="AD12" s="49">
        <v>0.10865173986245</v>
      </c>
      <c r="AE12" s="50" t="s">
        <v>90</v>
      </c>
      <c r="AF12" s="50" t="s">
        <v>90</v>
      </c>
      <c r="AG12" s="50" t="s">
        <v>90</v>
      </c>
      <c r="AH12" s="50" t="s">
        <v>90</v>
      </c>
      <c r="AI12" s="50" t="s">
        <v>90</v>
      </c>
      <c r="AJ12" s="50" t="s">
        <v>90</v>
      </c>
      <c r="AK12" s="50" t="s">
        <v>90</v>
      </c>
    </row>
    <row r="13" spans="3:37" ht="17.100000000000001" customHeight="1" x14ac:dyDescent="0.25">
      <c r="C13" s="51" t="s">
        <v>25</v>
      </c>
      <c r="D13" s="52">
        <v>0.28254028499520001</v>
      </c>
      <c r="E13" s="52">
        <v>0.75665683639994996</v>
      </c>
      <c r="F13" s="52">
        <v>0.81819783909833999</v>
      </c>
      <c r="G13" s="52">
        <v>0.60288016216913998</v>
      </c>
      <c r="H13" s="52">
        <v>0.47116491658338</v>
      </c>
      <c r="I13" s="52">
        <v>0.37553428167934999</v>
      </c>
      <c r="J13" s="52">
        <v>0.30243173705221998</v>
      </c>
      <c r="K13" s="52">
        <v>0.16841818292967001</v>
      </c>
      <c r="L13" s="52">
        <v>3.7904591045890001E-2</v>
      </c>
      <c r="M13" s="53" t="s">
        <v>90</v>
      </c>
      <c r="N13" s="53" t="s">
        <v>90</v>
      </c>
      <c r="O13" s="53" t="s">
        <v>90</v>
      </c>
      <c r="P13" s="53" t="s">
        <v>90</v>
      </c>
      <c r="Q13" s="53" t="s">
        <v>90</v>
      </c>
      <c r="R13" s="53" t="s">
        <v>90</v>
      </c>
      <c r="S13" s="53" t="s">
        <v>90</v>
      </c>
      <c r="T13" s="53" t="s">
        <v>90</v>
      </c>
      <c r="U13" s="53" t="s">
        <v>90</v>
      </c>
      <c r="V13" s="53" t="s">
        <v>90</v>
      </c>
      <c r="W13" s="53" t="s">
        <v>90</v>
      </c>
      <c r="X13" s="53" t="s">
        <v>90</v>
      </c>
      <c r="Y13" s="53" t="s">
        <v>90</v>
      </c>
      <c r="Z13" s="53" t="s">
        <v>90</v>
      </c>
      <c r="AA13" s="53" t="s">
        <v>90</v>
      </c>
      <c r="AB13" s="53" t="s">
        <v>90</v>
      </c>
      <c r="AC13" s="53" t="s">
        <v>90</v>
      </c>
      <c r="AD13" s="53" t="s">
        <v>90</v>
      </c>
      <c r="AE13" s="53" t="s">
        <v>90</v>
      </c>
      <c r="AF13" s="53" t="s">
        <v>90</v>
      </c>
      <c r="AG13" s="53" t="s">
        <v>90</v>
      </c>
      <c r="AH13" s="53" t="s">
        <v>90</v>
      </c>
      <c r="AI13" s="53" t="s">
        <v>90</v>
      </c>
      <c r="AJ13" s="53" t="s">
        <v>90</v>
      </c>
      <c r="AK13" s="53" t="s">
        <v>90</v>
      </c>
    </row>
    <row r="14" spans="3:37" ht="17.100000000000001" customHeight="1" x14ac:dyDescent="0.25">
      <c r="C14" s="48" t="s">
        <v>24</v>
      </c>
      <c r="D14" s="49">
        <v>1.48669679905583</v>
      </c>
      <c r="E14" s="49">
        <v>2.30475625424747</v>
      </c>
      <c r="F14" s="49">
        <v>1.7672048447223301</v>
      </c>
      <c r="G14" s="49">
        <v>1.3396897205788001</v>
      </c>
      <c r="H14" s="49">
        <v>1.0802126335653699</v>
      </c>
      <c r="I14" s="49">
        <v>0.89716064475324997</v>
      </c>
      <c r="J14" s="49">
        <v>0.76261884628730003</v>
      </c>
      <c r="K14" s="49">
        <v>0.65505687115966005</v>
      </c>
      <c r="L14" s="49">
        <v>0.46882898723967997</v>
      </c>
      <c r="M14" s="49">
        <v>0.28935117490631002</v>
      </c>
      <c r="N14" s="49">
        <v>0.13940811251467999</v>
      </c>
      <c r="O14" s="49">
        <v>0.12691047467072</v>
      </c>
      <c r="P14" s="49">
        <v>0.11706720407758001</v>
      </c>
      <c r="Q14" s="49">
        <v>0.10768428078088001</v>
      </c>
      <c r="R14" s="49">
        <v>2.5465299086989999E-2</v>
      </c>
      <c r="S14" s="50" t="s">
        <v>90</v>
      </c>
      <c r="T14" s="50" t="s">
        <v>90</v>
      </c>
      <c r="U14" s="50" t="s">
        <v>90</v>
      </c>
      <c r="V14" s="50" t="s">
        <v>90</v>
      </c>
      <c r="W14" s="50" t="s">
        <v>90</v>
      </c>
      <c r="X14" s="50" t="s">
        <v>90</v>
      </c>
      <c r="Y14" s="50" t="s">
        <v>90</v>
      </c>
      <c r="Z14" s="50" t="s">
        <v>90</v>
      </c>
      <c r="AA14" s="50" t="s">
        <v>90</v>
      </c>
      <c r="AB14" s="50" t="s">
        <v>90</v>
      </c>
      <c r="AC14" s="50" t="s">
        <v>90</v>
      </c>
      <c r="AD14" s="50" t="s">
        <v>90</v>
      </c>
      <c r="AE14" s="50" t="s">
        <v>90</v>
      </c>
      <c r="AF14" s="50" t="s">
        <v>90</v>
      </c>
      <c r="AG14" s="50" t="s">
        <v>90</v>
      </c>
      <c r="AH14" s="50" t="s">
        <v>90</v>
      </c>
      <c r="AI14" s="50" t="s">
        <v>90</v>
      </c>
      <c r="AJ14" s="50" t="s">
        <v>90</v>
      </c>
      <c r="AK14" s="50" t="s">
        <v>90</v>
      </c>
    </row>
    <row r="15" spans="3:37" ht="17.100000000000001" customHeight="1" x14ac:dyDescent="0.25">
      <c r="C15" s="51" t="s">
        <v>30</v>
      </c>
      <c r="D15" s="52">
        <v>23.815883826201599</v>
      </c>
      <c r="E15" s="52">
        <v>24.0427017674035</v>
      </c>
      <c r="F15" s="52">
        <v>22.0013402965862</v>
      </c>
      <c r="G15" s="52">
        <v>24.0427017674035</v>
      </c>
      <c r="H15" s="52">
        <v>24.0427017674035</v>
      </c>
      <c r="I15" s="52">
        <v>22.908612061393899</v>
      </c>
      <c r="J15" s="52">
        <v>18.1454352961536</v>
      </c>
      <c r="K15" s="52">
        <v>15.763846913533399</v>
      </c>
      <c r="L15" s="52">
        <v>13.0420316191104</v>
      </c>
      <c r="M15" s="52">
        <v>11.0006701482931</v>
      </c>
      <c r="N15" s="52">
        <v>9.2995355892787206</v>
      </c>
      <c r="O15" s="52">
        <v>7.8252189714662403</v>
      </c>
      <c r="P15" s="52">
        <v>6.5777202948556797</v>
      </c>
      <c r="Q15" s="52">
        <v>5.5570395594470403</v>
      </c>
      <c r="R15" s="53" t="s">
        <v>90</v>
      </c>
      <c r="S15" s="53" t="s">
        <v>90</v>
      </c>
      <c r="T15" s="53" t="s">
        <v>90</v>
      </c>
      <c r="U15" s="53" t="s">
        <v>90</v>
      </c>
      <c r="V15" s="53" t="s">
        <v>90</v>
      </c>
      <c r="W15" s="53" t="s">
        <v>90</v>
      </c>
      <c r="X15" s="53" t="s">
        <v>90</v>
      </c>
      <c r="Y15" s="53" t="s">
        <v>90</v>
      </c>
      <c r="Z15" s="53" t="s">
        <v>90</v>
      </c>
      <c r="AA15" s="53" t="s">
        <v>90</v>
      </c>
      <c r="AB15" s="53" t="s">
        <v>90</v>
      </c>
      <c r="AC15" s="53" t="s">
        <v>90</v>
      </c>
      <c r="AD15" s="53" t="s">
        <v>90</v>
      </c>
      <c r="AE15" s="53" t="s">
        <v>90</v>
      </c>
      <c r="AF15" s="53" t="s">
        <v>90</v>
      </c>
      <c r="AG15" s="53" t="s">
        <v>90</v>
      </c>
      <c r="AH15" s="53" t="s">
        <v>90</v>
      </c>
      <c r="AI15" s="53" t="s">
        <v>90</v>
      </c>
      <c r="AJ15" s="53" t="s">
        <v>90</v>
      </c>
      <c r="AK15" s="53" t="s">
        <v>90</v>
      </c>
    </row>
    <row r="16" spans="3:37" ht="17.100000000000001" customHeight="1" x14ac:dyDescent="0.25">
      <c r="C16" s="48" t="s">
        <v>32</v>
      </c>
      <c r="D16" s="49">
        <v>0.92836781551872005</v>
      </c>
      <c r="E16" s="49">
        <v>0.91661632418303995</v>
      </c>
      <c r="F16" s="49">
        <v>0.72859246281215995</v>
      </c>
      <c r="G16" s="50" t="s">
        <v>90</v>
      </c>
      <c r="H16" s="50" t="s">
        <v>90</v>
      </c>
      <c r="I16" s="50" t="s">
        <v>90</v>
      </c>
      <c r="J16" s="50" t="s">
        <v>90</v>
      </c>
      <c r="K16" s="50" t="s">
        <v>90</v>
      </c>
      <c r="L16" s="50" t="s">
        <v>90</v>
      </c>
      <c r="M16" s="50" t="s">
        <v>90</v>
      </c>
      <c r="N16" s="50" t="s">
        <v>90</v>
      </c>
      <c r="O16" s="50" t="s">
        <v>90</v>
      </c>
      <c r="P16" s="50" t="s">
        <v>90</v>
      </c>
      <c r="Q16" s="50" t="s">
        <v>90</v>
      </c>
      <c r="R16" s="50" t="s">
        <v>90</v>
      </c>
      <c r="S16" s="50" t="s">
        <v>90</v>
      </c>
      <c r="T16" s="50" t="s">
        <v>90</v>
      </c>
      <c r="U16" s="50" t="s">
        <v>90</v>
      </c>
      <c r="V16" s="50" t="s">
        <v>90</v>
      </c>
      <c r="W16" s="50" t="s">
        <v>90</v>
      </c>
      <c r="X16" s="50" t="s">
        <v>90</v>
      </c>
      <c r="Y16" s="50" t="s">
        <v>90</v>
      </c>
      <c r="Z16" s="50" t="s">
        <v>90</v>
      </c>
      <c r="AA16" s="50" t="s">
        <v>90</v>
      </c>
      <c r="AB16" s="50" t="s">
        <v>90</v>
      </c>
      <c r="AC16" s="50" t="s">
        <v>90</v>
      </c>
      <c r="AD16" s="50" t="s">
        <v>90</v>
      </c>
      <c r="AE16" s="50" t="s">
        <v>90</v>
      </c>
      <c r="AF16" s="50" t="s">
        <v>90</v>
      </c>
      <c r="AG16" s="50" t="s">
        <v>90</v>
      </c>
      <c r="AH16" s="50" t="s">
        <v>90</v>
      </c>
      <c r="AI16" s="50" t="s">
        <v>90</v>
      </c>
      <c r="AJ16" s="50" t="s">
        <v>90</v>
      </c>
      <c r="AK16" s="50" t="s">
        <v>90</v>
      </c>
    </row>
    <row r="17" spans="3:37" ht="17.100000000000001" customHeight="1" x14ac:dyDescent="0.25">
      <c r="C17" s="51" t="s">
        <v>28</v>
      </c>
      <c r="D17" s="52">
        <v>26.025617266854901</v>
      </c>
      <c r="E17" s="52">
        <v>36.348013988729903</v>
      </c>
      <c r="F17" s="52">
        <v>37.006890375232501</v>
      </c>
      <c r="G17" s="52">
        <v>37.775579492818999</v>
      </c>
      <c r="H17" s="52">
        <v>33.932133904886797</v>
      </c>
      <c r="I17" s="52">
        <v>28.002246426362898</v>
      </c>
      <c r="J17" s="52">
        <v>23.390111720844299</v>
      </c>
      <c r="K17" s="52">
        <v>20.205542519414799</v>
      </c>
      <c r="L17" s="52">
        <v>17.789662435571699</v>
      </c>
      <c r="M17" s="52">
        <v>15.9228460071475</v>
      </c>
      <c r="N17" s="52">
        <v>14.4952805030584</v>
      </c>
      <c r="O17" s="52">
        <v>13.1775277300531</v>
      </c>
      <c r="P17" s="52">
        <v>11.749962225964</v>
      </c>
      <c r="Q17" s="52">
        <v>10.871460377293801</v>
      </c>
      <c r="R17" s="52">
        <v>9.8831457975398394</v>
      </c>
      <c r="S17" s="52">
        <v>9.1144566799534097</v>
      </c>
      <c r="T17" s="52">
        <v>8.5653930245345293</v>
      </c>
      <c r="U17" s="52">
        <v>7.9065166380318699</v>
      </c>
      <c r="V17" s="52">
        <v>7.3574529826130002</v>
      </c>
      <c r="W17" s="52">
        <v>7.02801478936167</v>
      </c>
      <c r="X17" s="52">
        <v>6.6985765961103398</v>
      </c>
      <c r="Y17" s="52">
        <v>6.3691384028590097</v>
      </c>
      <c r="Z17" s="52">
        <v>6.1495129406914604</v>
      </c>
      <c r="AA17" s="52">
        <v>5.9298874785239102</v>
      </c>
      <c r="AB17" s="52">
        <v>5.2710110920212498</v>
      </c>
      <c r="AC17" s="52">
        <v>3.9532583190159398</v>
      </c>
      <c r="AD17" s="52">
        <v>2.7453182770944</v>
      </c>
      <c r="AE17" s="52">
        <v>2.63550554601062</v>
      </c>
      <c r="AF17" s="52">
        <v>2.63550554601062</v>
      </c>
      <c r="AG17" s="52">
        <v>2.5256928149268498</v>
      </c>
      <c r="AH17" s="52">
        <v>2.5256928149268498</v>
      </c>
      <c r="AI17" s="52">
        <v>2.3060673527593001</v>
      </c>
      <c r="AJ17" s="52">
        <v>1.8668164284241899</v>
      </c>
      <c r="AK17" s="52">
        <v>1.7570036973404199</v>
      </c>
    </row>
    <row r="18" spans="3:37" ht="17.100000000000001" customHeight="1" x14ac:dyDescent="0.25">
      <c r="C18" s="48" t="s">
        <v>36</v>
      </c>
      <c r="D18" s="49">
        <v>57.1561390036224</v>
      </c>
      <c r="E18" s="49">
        <v>61.630200765158399</v>
      </c>
      <c r="F18" s="49">
        <v>62.748716205542401</v>
      </c>
      <c r="G18" s="49">
        <v>57.044287459583998</v>
      </c>
      <c r="H18" s="49">
        <v>51.004304081510398</v>
      </c>
      <c r="I18" s="49">
        <v>19.7977232947968</v>
      </c>
      <c r="J18" s="49">
        <v>5.1451710257664001</v>
      </c>
      <c r="K18" s="50" t="s">
        <v>90</v>
      </c>
      <c r="L18" s="50" t="s">
        <v>90</v>
      </c>
      <c r="M18" s="50" t="s">
        <v>90</v>
      </c>
      <c r="N18" s="50" t="s">
        <v>90</v>
      </c>
      <c r="O18" s="50" t="s">
        <v>90</v>
      </c>
      <c r="P18" s="50" t="s">
        <v>90</v>
      </c>
      <c r="Q18" s="50" t="s">
        <v>90</v>
      </c>
      <c r="R18" s="50" t="s">
        <v>90</v>
      </c>
      <c r="S18" s="50" t="s">
        <v>90</v>
      </c>
      <c r="T18" s="50" t="s">
        <v>90</v>
      </c>
      <c r="U18" s="50" t="s">
        <v>90</v>
      </c>
      <c r="V18" s="50" t="s">
        <v>90</v>
      </c>
      <c r="W18" s="50" t="s">
        <v>90</v>
      </c>
      <c r="X18" s="50" t="s">
        <v>90</v>
      </c>
      <c r="Y18" s="50" t="s">
        <v>90</v>
      </c>
      <c r="Z18" s="50" t="s">
        <v>90</v>
      </c>
      <c r="AA18" s="50" t="s">
        <v>90</v>
      </c>
      <c r="AB18" s="50" t="s">
        <v>90</v>
      </c>
      <c r="AC18" s="50" t="s">
        <v>90</v>
      </c>
      <c r="AD18" s="50" t="s">
        <v>90</v>
      </c>
      <c r="AE18" s="50" t="s">
        <v>90</v>
      </c>
      <c r="AF18" s="50" t="s">
        <v>90</v>
      </c>
      <c r="AG18" s="50" t="s">
        <v>90</v>
      </c>
      <c r="AH18" s="50" t="s">
        <v>90</v>
      </c>
      <c r="AI18" s="50" t="s">
        <v>90</v>
      </c>
      <c r="AJ18" s="50" t="s">
        <v>90</v>
      </c>
      <c r="AK18" s="50" t="s">
        <v>90</v>
      </c>
    </row>
    <row r="19" spans="3:37" ht="17.100000000000001" customHeight="1" x14ac:dyDescent="0.25">
      <c r="C19" s="51" t="s">
        <v>33</v>
      </c>
      <c r="D19" s="52">
        <v>3.1001958450717302</v>
      </c>
      <c r="E19" s="52">
        <v>3.5901078282885401</v>
      </c>
      <c r="F19" s="52">
        <v>5.46985975969893</v>
      </c>
      <c r="G19" s="52">
        <v>4.1084713016333696</v>
      </c>
      <c r="H19" s="52">
        <v>2.6249957989435901</v>
      </c>
      <c r="I19" s="52">
        <v>1.65374787104328</v>
      </c>
      <c r="J19" s="52">
        <v>1.16323426735942</v>
      </c>
      <c r="K19" s="52">
        <v>0.87119665341522001</v>
      </c>
      <c r="L19" s="52">
        <v>0.74312027973577999</v>
      </c>
      <c r="M19" s="52">
        <v>0.72145267728602003</v>
      </c>
      <c r="N19" s="52">
        <v>0.71634780589243996</v>
      </c>
      <c r="O19" s="52">
        <v>0.70688960330214001</v>
      </c>
      <c r="P19" s="52">
        <v>0.69580956391751003</v>
      </c>
      <c r="Q19" s="52">
        <v>0.68427153838837995</v>
      </c>
      <c r="R19" s="52">
        <v>0.67671691783050003</v>
      </c>
      <c r="S19" s="52">
        <v>0.66012700233898003</v>
      </c>
      <c r="T19" s="52">
        <v>0.64254911449116003</v>
      </c>
      <c r="U19" s="52">
        <v>0.62284384378521995</v>
      </c>
      <c r="V19" s="52">
        <v>0.60276441005646997</v>
      </c>
      <c r="W19" s="52">
        <v>0.57947627584829997</v>
      </c>
      <c r="X19" s="52">
        <v>0.55886906344745002</v>
      </c>
      <c r="Y19" s="52">
        <v>0.53755312697651003</v>
      </c>
      <c r="Z19" s="52">
        <v>0.51588987518435003</v>
      </c>
      <c r="AA19" s="52">
        <v>0.4896158070701</v>
      </c>
      <c r="AB19" s="52">
        <v>0.46741813895568002</v>
      </c>
      <c r="AC19" s="52">
        <v>0.44670048555384001</v>
      </c>
      <c r="AD19" s="52">
        <v>0.42780572370251002</v>
      </c>
      <c r="AE19" s="52">
        <v>0.40725938999670003</v>
      </c>
      <c r="AF19" s="52">
        <v>0.37046940574331</v>
      </c>
      <c r="AG19" s="53" t="s">
        <v>90</v>
      </c>
      <c r="AH19" s="53" t="s">
        <v>90</v>
      </c>
      <c r="AI19" s="53" t="s">
        <v>90</v>
      </c>
      <c r="AJ19" s="53" t="s">
        <v>90</v>
      </c>
      <c r="AK19" s="53" t="s">
        <v>90</v>
      </c>
    </row>
    <row r="20" spans="3:37" ht="17.100000000000001" customHeight="1" x14ac:dyDescent="0.25">
      <c r="C20" s="48" t="s">
        <v>27</v>
      </c>
      <c r="D20" s="49">
        <v>0.96271273456923001</v>
      </c>
      <c r="E20" s="49">
        <v>2.3236989066622198</v>
      </c>
      <c r="F20" s="49">
        <v>1.8517989512914901</v>
      </c>
      <c r="G20" s="49">
        <v>1.5267204422323599</v>
      </c>
      <c r="H20" s="49">
        <v>1.28454986611733</v>
      </c>
      <c r="I20" s="49">
        <v>1.1007003701618701</v>
      </c>
      <c r="J20" s="49">
        <v>0.95550877233655995</v>
      </c>
      <c r="K20" s="49">
        <v>0.84262769323354003</v>
      </c>
      <c r="L20" s="49">
        <v>0.75243616906699995</v>
      </c>
      <c r="M20" s="49">
        <v>0.67748913798277</v>
      </c>
      <c r="N20" s="49">
        <v>0.61321436722948997</v>
      </c>
      <c r="O20" s="49">
        <v>0.55746171003823997</v>
      </c>
      <c r="P20" s="49">
        <v>0.55454510743526997</v>
      </c>
      <c r="Q20" s="49">
        <v>0.52778868629668996</v>
      </c>
      <c r="R20" s="49">
        <v>0.49263698491456998</v>
      </c>
      <c r="S20" s="49">
        <v>0.40742260461532998</v>
      </c>
      <c r="T20" s="49">
        <v>0.37521936206595002</v>
      </c>
      <c r="U20" s="49">
        <v>0.34149540581458998</v>
      </c>
      <c r="V20" s="49">
        <v>0.13289963458456999</v>
      </c>
      <c r="W20" s="50" t="s">
        <v>90</v>
      </c>
      <c r="X20" s="50" t="s">
        <v>90</v>
      </c>
      <c r="Y20" s="50" t="s">
        <v>90</v>
      </c>
      <c r="Z20" s="50" t="s">
        <v>90</v>
      </c>
      <c r="AA20" s="50" t="s">
        <v>90</v>
      </c>
      <c r="AB20" s="50" t="s">
        <v>90</v>
      </c>
      <c r="AC20" s="50" t="s">
        <v>90</v>
      </c>
      <c r="AD20" s="50" t="s">
        <v>90</v>
      </c>
      <c r="AE20" s="50" t="s">
        <v>90</v>
      </c>
      <c r="AF20" s="50" t="s">
        <v>90</v>
      </c>
      <c r="AG20" s="50" t="s">
        <v>90</v>
      </c>
      <c r="AH20" s="50" t="s">
        <v>90</v>
      </c>
      <c r="AI20" s="50" t="s">
        <v>90</v>
      </c>
      <c r="AJ20" s="50" t="s">
        <v>90</v>
      </c>
      <c r="AK20" s="50" t="s">
        <v>90</v>
      </c>
    </row>
    <row r="21" spans="3:37" ht="17.100000000000001" customHeight="1" x14ac:dyDescent="0.25">
      <c r="C21" s="51" t="s">
        <v>34</v>
      </c>
      <c r="D21" s="52">
        <v>35.196968069207898</v>
      </c>
      <c r="E21" s="52">
        <v>32.8757196133257</v>
      </c>
      <c r="F21" s="52">
        <v>31.744969228247701</v>
      </c>
      <c r="G21" s="52">
        <v>28.896239127472601</v>
      </c>
      <c r="H21" s="52">
        <v>24.353632354308999</v>
      </c>
      <c r="I21" s="52">
        <v>21.190909504178201</v>
      </c>
      <c r="J21" s="52">
        <v>19.747274006304501</v>
      </c>
      <c r="K21" s="52">
        <v>17.860191447762102</v>
      </c>
      <c r="L21" s="52">
        <v>16.242052594830799</v>
      </c>
      <c r="M21" s="52">
        <v>14.791515632101699</v>
      </c>
      <c r="N21" s="52">
        <v>12.900423486806201</v>
      </c>
      <c r="O21" s="52">
        <v>11.6457531552084</v>
      </c>
      <c r="P21" s="52">
        <v>11.2357388005522</v>
      </c>
      <c r="Q21" s="52">
        <v>11.0598513970174</v>
      </c>
      <c r="R21" s="52">
        <v>7.1600442808750904</v>
      </c>
      <c r="S21" s="52">
        <v>6.45549083546923</v>
      </c>
      <c r="T21" s="52">
        <v>5.8321670313177298</v>
      </c>
      <c r="U21" s="52">
        <v>5.3213992502238296</v>
      </c>
      <c r="V21" s="52">
        <v>4.8476704510585202</v>
      </c>
      <c r="W21" s="52">
        <v>4.3529362930468096</v>
      </c>
      <c r="X21" s="52">
        <v>3.9353446707294402</v>
      </c>
      <c r="Y21" s="52">
        <v>3.5229421580866398</v>
      </c>
      <c r="Z21" s="52">
        <v>3.1818864321689202</v>
      </c>
      <c r="AA21" s="52">
        <v>2.8001946962192701</v>
      </c>
      <c r="AB21" s="52">
        <v>2.0047256277107599</v>
      </c>
      <c r="AC21" s="52">
        <v>1.3399190016136999</v>
      </c>
      <c r="AD21" s="52">
        <v>1.33747988320762</v>
      </c>
      <c r="AE21" s="53" t="s">
        <v>90</v>
      </c>
      <c r="AF21" s="53" t="s">
        <v>90</v>
      </c>
      <c r="AG21" s="53" t="s">
        <v>90</v>
      </c>
      <c r="AH21" s="53" t="s">
        <v>90</v>
      </c>
      <c r="AI21" s="53" t="s">
        <v>90</v>
      </c>
      <c r="AJ21" s="53" t="s">
        <v>90</v>
      </c>
      <c r="AK21" s="53" t="s">
        <v>90</v>
      </c>
    </row>
    <row r="22" spans="3:37" ht="17.100000000000001" customHeight="1" x14ac:dyDescent="0.25">
      <c r="C22" s="48" t="s">
        <v>15</v>
      </c>
      <c r="D22" s="50" t="s">
        <v>90</v>
      </c>
      <c r="E22" s="50" t="s">
        <v>90</v>
      </c>
      <c r="F22" s="49">
        <v>1.83124060772903</v>
      </c>
      <c r="G22" s="49">
        <v>1.46149257358467</v>
      </c>
      <c r="H22" s="49">
        <v>0.92468241511348004</v>
      </c>
      <c r="I22" s="49">
        <v>0.64222336376924005</v>
      </c>
      <c r="J22" s="49">
        <v>0.47547111098865003</v>
      </c>
      <c r="K22" s="49">
        <v>0.36564334825237998</v>
      </c>
      <c r="L22" s="49">
        <v>0.29142931585281001</v>
      </c>
      <c r="M22" s="49">
        <v>0.23822145819439</v>
      </c>
      <c r="N22" s="49">
        <v>0.19920840326065001</v>
      </c>
      <c r="O22" s="50" t="s">
        <v>90</v>
      </c>
      <c r="P22" s="50" t="s">
        <v>90</v>
      </c>
      <c r="Q22" s="50" t="s">
        <v>90</v>
      </c>
      <c r="R22" s="50" t="s">
        <v>90</v>
      </c>
      <c r="S22" s="50" t="s">
        <v>90</v>
      </c>
      <c r="T22" s="50" t="s">
        <v>90</v>
      </c>
      <c r="U22" s="50" t="s">
        <v>90</v>
      </c>
      <c r="V22" s="50" t="s">
        <v>90</v>
      </c>
      <c r="W22" s="50" t="s">
        <v>90</v>
      </c>
      <c r="X22" s="50" t="s">
        <v>90</v>
      </c>
      <c r="Y22" s="50" t="s">
        <v>90</v>
      </c>
      <c r="Z22" s="50" t="s">
        <v>90</v>
      </c>
      <c r="AA22" s="50" t="s">
        <v>90</v>
      </c>
      <c r="AB22" s="50" t="s">
        <v>90</v>
      </c>
      <c r="AC22" s="50" t="s">
        <v>90</v>
      </c>
      <c r="AD22" s="50" t="s">
        <v>90</v>
      </c>
      <c r="AE22" s="50" t="s">
        <v>90</v>
      </c>
      <c r="AF22" s="50" t="s">
        <v>90</v>
      </c>
      <c r="AG22" s="50" t="s">
        <v>90</v>
      </c>
      <c r="AH22" s="50" t="s">
        <v>90</v>
      </c>
      <c r="AI22" s="50" t="s">
        <v>90</v>
      </c>
      <c r="AJ22" s="50" t="s">
        <v>90</v>
      </c>
      <c r="AK22" s="50" t="s">
        <v>90</v>
      </c>
    </row>
    <row r="23" spans="3:37" ht="17.100000000000001" customHeight="1" x14ac:dyDescent="0.25">
      <c r="C23" s="51" t="s">
        <v>19</v>
      </c>
      <c r="D23" s="52">
        <v>1.0721550991439999E-2</v>
      </c>
      <c r="E23" s="52">
        <v>8.7615721377200008E-3</v>
      </c>
      <c r="F23" s="52">
        <v>7.2332552934600003E-3</v>
      </c>
      <c r="G23" s="52">
        <v>6.0316015914799997E-3</v>
      </c>
      <c r="H23" s="52">
        <v>5.0749452462200001E-3</v>
      </c>
      <c r="I23" s="52">
        <v>4.3282866352800002E-3</v>
      </c>
      <c r="J23" s="52">
        <v>3.7449595954900002E-3</v>
      </c>
      <c r="K23" s="52">
        <v>2.0533111800799999E-3</v>
      </c>
      <c r="L23" s="53" t="s">
        <v>90</v>
      </c>
      <c r="M23" s="53" t="s">
        <v>90</v>
      </c>
      <c r="N23" s="53" t="s">
        <v>90</v>
      </c>
      <c r="O23" s="53" t="s">
        <v>90</v>
      </c>
      <c r="P23" s="53" t="s">
        <v>90</v>
      </c>
      <c r="Q23" s="53" t="s">
        <v>90</v>
      </c>
      <c r="R23" s="53" t="s">
        <v>90</v>
      </c>
      <c r="S23" s="53" t="s">
        <v>90</v>
      </c>
      <c r="T23" s="53" t="s">
        <v>90</v>
      </c>
      <c r="U23" s="53" t="s">
        <v>90</v>
      </c>
      <c r="V23" s="53" t="s">
        <v>90</v>
      </c>
      <c r="W23" s="53" t="s">
        <v>90</v>
      </c>
      <c r="X23" s="53" t="s">
        <v>90</v>
      </c>
      <c r="Y23" s="53" t="s">
        <v>90</v>
      </c>
      <c r="Z23" s="53" t="s">
        <v>90</v>
      </c>
      <c r="AA23" s="53" t="s">
        <v>90</v>
      </c>
      <c r="AB23" s="53" t="s">
        <v>90</v>
      </c>
      <c r="AC23" s="53" t="s">
        <v>90</v>
      </c>
      <c r="AD23" s="53" t="s">
        <v>90</v>
      </c>
      <c r="AE23" s="53" t="s">
        <v>90</v>
      </c>
      <c r="AF23" s="53" t="s">
        <v>90</v>
      </c>
      <c r="AG23" s="53" t="s">
        <v>90</v>
      </c>
      <c r="AH23" s="53" t="s">
        <v>90</v>
      </c>
      <c r="AI23" s="53" t="s">
        <v>90</v>
      </c>
      <c r="AJ23" s="53" t="s">
        <v>90</v>
      </c>
      <c r="AK23" s="53" t="s">
        <v>90</v>
      </c>
    </row>
    <row r="24" spans="3:37" ht="17.100000000000001" customHeight="1" x14ac:dyDescent="0.25">
      <c r="C24" s="48" t="s">
        <v>17</v>
      </c>
      <c r="D24" s="49">
        <v>6.8250647139009996E-2</v>
      </c>
      <c r="E24" s="49">
        <v>4.7697021219659998E-2</v>
      </c>
      <c r="F24" s="49">
        <v>3.043938315085E-2</v>
      </c>
      <c r="G24" s="49">
        <v>1.763377903383E-2</v>
      </c>
      <c r="H24" s="49">
        <v>7.0008842736599998E-3</v>
      </c>
      <c r="I24" s="50" t="s">
        <v>90</v>
      </c>
      <c r="J24" s="50" t="s">
        <v>90</v>
      </c>
      <c r="K24" s="50" t="s">
        <v>90</v>
      </c>
      <c r="L24" s="50" t="s">
        <v>90</v>
      </c>
      <c r="M24" s="50" t="s">
        <v>90</v>
      </c>
      <c r="N24" s="50" t="s">
        <v>90</v>
      </c>
      <c r="O24" s="50" t="s">
        <v>90</v>
      </c>
      <c r="P24" s="50" t="s">
        <v>90</v>
      </c>
      <c r="Q24" s="50" t="s">
        <v>90</v>
      </c>
      <c r="R24" s="50" t="s">
        <v>90</v>
      </c>
      <c r="S24" s="50" t="s">
        <v>90</v>
      </c>
      <c r="T24" s="50" t="s">
        <v>90</v>
      </c>
      <c r="U24" s="50" t="s">
        <v>90</v>
      </c>
      <c r="V24" s="50" t="s">
        <v>90</v>
      </c>
      <c r="W24" s="50" t="s">
        <v>90</v>
      </c>
      <c r="X24" s="50" t="s">
        <v>90</v>
      </c>
      <c r="Y24" s="50" t="s">
        <v>90</v>
      </c>
      <c r="Z24" s="50" t="s">
        <v>90</v>
      </c>
      <c r="AA24" s="50" t="s">
        <v>90</v>
      </c>
      <c r="AB24" s="50" t="s">
        <v>90</v>
      </c>
      <c r="AC24" s="50" t="s">
        <v>90</v>
      </c>
      <c r="AD24" s="50" t="s">
        <v>90</v>
      </c>
      <c r="AE24" s="50" t="s">
        <v>90</v>
      </c>
      <c r="AF24" s="50" t="s">
        <v>90</v>
      </c>
      <c r="AG24" s="50" t="s">
        <v>90</v>
      </c>
      <c r="AH24" s="50" t="s">
        <v>90</v>
      </c>
      <c r="AI24" s="50" t="s">
        <v>90</v>
      </c>
      <c r="AJ24" s="50" t="s">
        <v>90</v>
      </c>
      <c r="AK24" s="50" t="s">
        <v>90</v>
      </c>
    </row>
    <row r="25" spans="3:37" ht="17.100000000000001" customHeight="1" x14ac:dyDescent="0.25">
      <c r="C25" s="51" t="s">
        <v>14</v>
      </c>
      <c r="D25" s="52">
        <v>2.26648933179E-3</v>
      </c>
      <c r="E25" s="52">
        <v>2.0579238522400001E-3</v>
      </c>
      <c r="F25" s="52">
        <v>1.88189416777E-3</v>
      </c>
      <c r="G25" s="52">
        <v>1.71840263363E-3</v>
      </c>
      <c r="H25" s="52">
        <v>1.57950253191E-3</v>
      </c>
      <c r="I25" s="52">
        <v>1.4567893341800001E-3</v>
      </c>
      <c r="J25" s="52">
        <v>1.3514254781599999E-3</v>
      </c>
      <c r="K25" s="52">
        <v>1.2504240152799999E-3</v>
      </c>
      <c r="L25" s="52">
        <v>1.16342510056E-3</v>
      </c>
      <c r="M25" s="52">
        <v>1.08520035605E-3</v>
      </c>
      <c r="N25" s="52">
        <v>1.01731650827E-3</v>
      </c>
      <c r="O25" s="52">
        <v>9.5052074451000004E-4</v>
      </c>
      <c r="P25" s="52">
        <v>8.9247091778000003E-4</v>
      </c>
      <c r="Q25" s="52">
        <v>8.3958136866999996E-4</v>
      </c>
      <c r="R25" s="52">
        <v>7.9337624622000005E-4</v>
      </c>
      <c r="S25" s="52">
        <v>7.4687371023999995E-4</v>
      </c>
      <c r="T25" s="52">
        <v>7.0622883281999996E-4</v>
      </c>
      <c r="U25" s="52">
        <v>6.6881394634999997E-4</v>
      </c>
      <c r="V25" s="52">
        <v>6.3599770251999998E-4</v>
      </c>
      <c r="W25" s="52">
        <v>1.4970842232999999E-4</v>
      </c>
      <c r="X25" s="53" t="s">
        <v>90</v>
      </c>
      <c r="Y25" s="53" t="s">
        <v>90</v>
      </c>
      <c r="Z25" s="53" t="s">
        <v>90</v>
      </c>
      <c r="AA25" s="53" t="s">
        <v>90</v>
      </c>
      <c r="AB25" s="53" t="s">
        <v>90</v>
      </c>
      <c r="AC25" s="53" t="s">
        <v>90</v>
      </c>
      <c r="AD25" s="53" t="s">
        <v>90</v>
      </c>
      <c r="AE25" s="53" t="s">
        <v>90</v>
      </c>
      <c r="AF25" s="53" t="s">
        <v>90</v>
      </c>
      <c r="AG25" s="53" t="s">
        <v>90</v>
      </c>
      <c r="AH25" s="53" t="s">
        <v>90</v>
      </c>
      <c r="AI25" s="53" t="s">
        <v>90</v>
      </c>
      <c r="AJ25" s="53" t="s">
        <v>90</v>
      </c>
      <c r="AK25" s="53" t="s">
        <v>90</v>
      </c>
    </row>
    <row r="26" spans="3:37" ht="17.100000000000001" customHeight="1" x14ac:dyDescent="0.25">
      <c r="C26" s="48" t="s">
        <v>29</v>
      </c>
      <c r="D26" s="49">
        <v>20.688206766710799</v>
      </c>
      <c r="E26" s="49">
        <v>23.011173597276699</v>
      </c>
      <c r="F26" s="49">
        <v>24.731394055906598</v>
      </c>
      <c r="G26" s="49">
        <v>27.379060168762798</v>
      </c>
      <c r="H26" s="49">
        <v>29.236463947261999</v>
      </c>
      <c r="I26" s="49">
        <v>27.5540438139959</v>
      </c>
      <c r="J26" s="49">
        <v>27.9306068509064</v>
      </c>
      <c r="K26" s="49">
        <v>28.528178927025401</v>
      </c>
      <c r="L26" s="49">
        <v>28.449260060449902</v>
      </c>
      <c r="M26" s="49">
        <v>26.3311542619272</v>
      </c>
      <c r="N26" s="49">
        <v>23.894220633264499</v>
      </c>
      <c r="O26" s="49">
        <v>21.194868576826899</v>
      </c>
      <c r="P26" s="49">
        <v>18.426645840494</v>
      </c>
      <c r="Q26" s="49">
        <v>15.967122345414699</v>
      </c>
      <c r="R26" s="49">
        <v>14.004019098182299</v>
      </c>
      <c r="S26" s="49">
        <v>12.203424789549</v>
      </c>
      <c r="T26" s="49">
        <v>10.8369566338623</v>
      </c>
      <c r="U26" s="49">
        <v>9.6935155828873505</v>
      </c>
      <c r="V26" s="49">
        <v>8.7416637183044301</v>
      </c>
      <c r="W26" s="49">
        <v>7.8793431660252802</v>
      </c>
      <c r="X26" s="49">
        <v>7.1545184659477599</v>
      </c>
      <c r="Y26" s="49">
        <v>6.4327480164948101</v>
      </c>
      <c r="Z26" s="49">
        <v>5.6841710233495997</v>
      </c>
      <c r="AA26" s="49">
        <v>5.1850805956219199</v>
      </c>
      <c r="AB26" s="49">
        <v>4.6972356035596796</v>
      </c>
      <c r="AC26" s="49">
        <v>4.1368860988529699</v>
      </c>
      <c r="AD26" s="49">
        <v>3.6207295459316899</v>
      </c>
      <c r="AE26" s="49">
        <v>3.27908481870428</v>
      </c>
      <c r="AF26" s="49">
        <v>3.0478234252529899</v>
      </c>
      <c r="AG26" s="49">
        <v>1.62509374973361</v>
      </c>
      <c r="AH26" s="50" t="s">
        <v>90</v>
      </c>
      <c r="AI26" s="50" t="s">
        <v>90</v>
      </c>
      <c r="AJ26" s="50" t="s">
        <v>90</v>
      </c>
      <c r="AK26" s="50" t="s">
        <v>90</v>
      </c>
    </row>
    <row r="27" spans="3:37" ht="17.100000000000001" customHeight="1" x14ac:dyDescent="0.25">
      <c r="C27" s="51" t="s">
        <v>31</v>
      </c>
      <c r="D27" s="52">
        <v>0.22401601954346001</v>
      </c>
      <c r="E27" s="52">
        <v>0.33806854538004999</v>
      </c>
      <c r="F27" s="52">
        <v>0.29210263078090998</v>
      </c>
      <c r="G27" s="52">
        <v>0.25465747721888998</v>
      </c>
      <c r="H27" s="52">
        <v>0.22502765116349999</v>
      </c>
      <c r="I27" s="52">
        <v>0.20052608196520999</v>
      </c>
      <c r="J27" s="52">
        <v>0.18036148978934</v>
      </c>
      <c r="K27" s="52">
        <v>0.16228857234252</v>
      </c>
      <c r="L27" s="52">
        <v>0.14713057025161999</v>
      </c>
      <c r="M27" s="52">
        <v>0.13393335937716999</v>
      </c>
      <c r="N27" s="52">
        <v>0.12146486983137</v>
      </c>
      <c r="O27" s="52">
        <v>0.11074637466541</v>
      </c>
      <c r="P27" s="52">
        <v>0.10169328609180001</v>
      </c>
      <c r="Q27" s="52">
        <v>9.1843932121590005E-2</v>
      </c>
      <c r="R27" s="52">
        <v>8.5204720117009997E-2</v>
      </c>
      <c r="S27" s="52">
        <v>7.8764995764420004E-2</v>
      </c>
      <c r="T27" s="52">
        <v>7.3132863858620001E-2</v>
      </c>
      <c r="U27" s="52">
        <v>6.8007129049830001E-2</v>
      </c>
      <c r="V27" s="52">
        <v>6.1688650439240003E-2</v>
      </c>
      <c r="W27" s="52">
        <v>5.7120013587000001E-2</v>
      </c>
      <c r="X27" s="53" t="s">
        <v>90</v>
      </c>
      <c r="Y27" s="53" t="s">
        <v>90</v>
      </c>
      <c r="Z27" s="53" t="s">
        <v>90</v>
      </c>
      <c r="AA27" s="53" t="s">
        <v>90</v>
      </c>
      <c r="AB27" s="53" t="s">
        <v>90</v>
      </c>
      <c r="AC27" s="53" t="s">
        <v>90</v>
      </c>
      <c r="AD27" s="53" t="s">
        <v>90</v>
      </c>
      <c r="AE27" s="53" t="s">
        <v>90</v>
      </c>
      <c r="AF27" s="53" t="s">
        <v>90</v>
      </c>
      <c r="AG27" s="53" t="s">
        <v>90</v>
      </c>
      <c r="AH27" s="53" t="s">
        <v>90</v>
      </c>
      <c r="AI27" s="53" t="s">
        <v>90</v>
      </c>
      <c r="AJ27" s="53" t="s">
        <v>90</v>
      </c>
      <c r="AK27" s="53" t="s">
        <v>90</v>
      </c>
    </row>
    <row r="28" spans="3:37" ht="17.100000000000001" customHeight="1" x14ac:dyDescent="0.25">
      <c r="C28" s="54" t="s">
        <v>67</v>
      </c>
      <c r="D28" s="55">
        <v>188.82478487978</v>
      </c>
      <c r="E28" s="55">
        <v>208.39920283701301</v>
      </c>
      <c r="F28" s="55">
        <v>214.824614605991</v>
      </c>
      <c r="G28" s="55">
        <v>205.92449298767499</v>
      </c>
      <c r="H28" s="55">
        <v>188.37374771677301</v>
      </c>
      <c r="I28" s="55">
        <v>141.19917953785699</v>
      </c>
      <c r="J28" s="55">
        <v>113.677013179127</v>
      </c>
      <c r="K28" s="55">
        <v>99.125407145444697</v>
      </c>
      <c r="L28" s="55">
        <v>90.569864898562898</v>
      </c>
      <c r="M28" s="55">
        <v>81.807999904288806</v>
      </c>
      <c r="N28" s="55">
        <v>72.218553029538299</v>
      </c>
      <c r="O28" s="55">
        <v>63.797812423827303</v>
      </c>
      <c r="P28" s="55">
        <v>56.557292444015701</v>
      </c>
      <c r="Q28" s="55">
        <v>51.400421056592499</v>
      </c>
      <c r="R28" s="55">
        <v>38.402977130270003</v>
      </c>
      <c r="S28" s="55">
        <v>34.039223071308299</v>
      </c>
      <c r="T28" s="55">
        <v>30.235202414421</v>
      </c>
      <c r="U28" s="55">
        <v>26.954537713913901</v>
      </c>
      <c r="V28" s="55">
        <v>24.951978093710402</v>
      </c>
      <c r="W28" s="55">
        <v>23.0930413217467</v>
      </c>
      <c r="X28" s="55">
        <v>21.0130847219475</v>
      </c>
      <c r="Y28" s="55">
        <v>19.0992144601469</v>
      </c>
      <c r="Z28" s="55">
        <v>17.671193417904</v>
      </c>
      <c r="AA28" s="55">
        <v>15.1436670758006</v>
      </c>
      <c r="AB28" s="55">
        <v>13.1474419727881</v>
      </c>
      <c r="AC28" s="55">
        <v>10.5541180026934</v>
      </c>
      <c r="AD28" s="55">
        <v>8.2399851697986595</v>
      </c>
      <c r="AE28" s="55">
        <v>6.3218497547116099</v>
      </c>
      <c r="AF28" s="55">
        <v>6.0537983770069204</v>
      </c>
      <c r="AG28" s="55">
        <v>4.1507865646604598</v>
      </c>
      <c r="AH28" s="55">
        <v>2.5256928149268498</v>
      </c>
      <c r="AI28" s="55">
        <v>2.3060673527593001</v>
      </c>
      <c r="AJ28" s="55">
        <v>1.8668164284241899</v>
      </c>
      <c r="AK28" s="55">
        <v>1.7570036973404199</v>
      </c>
    </row>
    <row r="30" spans="3:37" ht="17.100000000000001" customHeight="1" x14ac:dyDescent="0.25">
      <c r="C30" s="174" t="s">
        <v>93</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2" spans="3:37" ht="17.100000000000001" customHeight="1" x14ac:dyDescent="0.25">
      <c r="C32" s="47" t="s">
        <v>7</v>
      </c>
      <c r="D32" s="47">
        <v>2022</v>
      </c>
      <c r="E32" s="47">
        <v>2023</v>
      </c>
      <c r="F32" s="47">
        <v>2024</v>
      </c>
      <c r="G32" s="47">
        <v>2025</v>
      </c>
      <c r="H32" s="47">
        <v>2026</v>
      </c>
      <c r="I32" s="47">
        <v>2027</v>
      </c>
      <c r="J32" s="47">
        <v>2028</v>
      </c>
      <c r="K32" s="47">
        <v>2029</v>
      </c>
      <c r="L32" s="47">
        <v>2030</v>
      </c>
      <c r="M32" s="47">
        <v>2031</v>
      </c>
      <c r="N32" s="47">
        <v>2032</v>
      </c>
      <c r="O32" s="47">
        <v>2033</v>
      </c>
      <c r="P32" s="47">
        <v>2034</v>
      </c>
      <c r="Q32" s="47">
        <v>2035</v>
      </c>
    </row>
    <row r="33" spans="3:39" ht="17.100000000000001" customHeight="1" x14ac:dyDescent="0.25">
      <c r="C33" s="48" t="s">
        <v>25</v>
      </c>
      <c r="D33" s="49">
        <v>8.0759899999999999E-3</v>
      </c>
      <c r="E33" s="49">
        <v>1.8269823000000001E-2</v>
      </c>
      <c r="F33" s="49">
        <v>1.9906666E-2</v>
      </c>
      <c r="G33" s="49">
        <v>1.45262E-2</v>
      </c>
      <c r="H33" s="49">
        <v>1.1367472999999999E-2</v>
      </c>
      <c r="I33" s="49">
        <v>9.159202E-3</v>
      </c>
      <c r="J33" s="49">
        <v>7.2650240000000001E-3</v>
      </c>
      <c r="K33" s="49">
        <v>4.0928290000000001E-3</v>
      </c>
      <c r="L33" s="49">
        <v>9.1630499999999996E-4</v>
      </c>
      <c r="M33" s="50" t="s">
        <v>90</v>
      </c>
      <c r="N33" s="50" t="s">
        <v>90</v>
      </c>
      <c r="O33" s="50" t="s">
        <v>90</v>
      </c>
      <c r="P33" s="50" t="s">
        <v>90</v>
      </c>
      <c r="Q33" s="50" t="s">
        <v>90</v>
      </c>
    </row>
    <row r="34" spans="3:39" ht="17.100000000000001" customHeight="1" x14ac:dyDescent="0.25">
      <c r="C34" s="51" t="s">
        <v>30</v>
      </c>
      <c r="D34" s="52">
        <v>4.7919600000000004</v>
      </c>
      <c r="E34" s="52">
        <v>5.20608</v>
      </c>
      <c r="F34" s="52">
        <v>4.7771699999999999</v>
      </c>
      <c r="G34" s="52">
        <v>5.20608</v>
      </c>
      <c r="H34" s="52">
        <v>5.20608</v>
      </c>
      <c r="I34" s="52">
        <v>4.9152100000000001</v>
      </c>
      <c r="J34" s="52">
        <v>3.8749799999999999</v>
      </c>
      <c r="K34" s="52">
        <v>3.3573300000000001</v>
      </c>
      <c r="L34" s="52">
        <v>2.7903799999999999</v>
      </c>
      <c r="M34" s="52">
        <v>2.3466800000000001</v>
      </c>
      <c r="N34" s="52">
        <v>1.98186</v>
      </c>
      <c r="O34" s="52">
        <v>1.6663399999999999</v>
      </c>
      <c r="P34" s="52">
        <v>1.40998</v>
      </c>
      <c r="Q34" s="52">
        <v>1.10432</v>
      </c>
    </row>
    <row r="35" spans="3:39" ht="17.100000000000001" customHeight="1" x14ac:dyDescent="0.25">
      <c r="C35" s="48" t="s">
        <v>36</v>
      </c>
      <c r="D35" s="49">
        <v>2.4785659999999998</v>
      </c>
      <c r="E35" s="49">
        <v>2.6674530000000001</v>
      </c>
      <c r="F35" s="49">
        <v>2.4969939999999999</v>
      </c>
      <c r="G35" s="49">
        <v>2.4693520000000002</v>
      </c>
      <c r="H35" s="49">
        <v>2.21136</v>
      </c>
      <c r="I35" s="49">
        <v>0.86150899999999997</v>
      </c>
      <c r="J35" s="49">
        <v>0.221136</v>
      </c>
      <c r="K35" s="50" t="s">
        <v>90</v>
      </c>
      <c r="L35" s="50" t="s">
        <v>90</v>
      </c>
      <c r="M35" s="50" t="s">
        <v>90</v>
      </c>
      <c r="N35" s="50" t="s">
        <v>90</v>
      </c>
      <c r="O35" s="50" t="s">
        <v>90</v>
      </c>
      <c r="P35" s="50" t="s">
        <v>90</v>
      </c>
      <c r="Q35" s="50" t="s">
        <v>90</v>
      </c>
    </row>
    <row r="36" spans="3:39" ht="17.100000000000001" customHeight="1" x14ac:dyDescent="0.25">
      <c r="C36" s="51" t="s">
        <v>19</v>
      </c>
      <c r="D36" s="52">
        <v>3.1361200000000001E-4</v>
      </c>
      <c r="E36" s="52">
        <v>2.5637300000000001E-4</v>
      </c>
      <c r="F36" s="52">
        <v>2.1164E-4</v>
      </c>
      <c r="G36" s="52">
        <v>1.76527E-4</v>
      </c>
      <c r="H36" s="52">
        <v>1.4814799999999999E-4</v>
      </c>
      <c r="I36" s="52">
        <v>1.26503E-4</v>
      </c>
      <c r="J36" s="52">
        <v>1.0966799999999999E-4</v>
      </c>
      <c r="K36" s="52">
        <v>6.0124999999999998E-5</v>
      </c>
      <c r="L36" s="53" t="s">
        <v>90</v>
      </c>
      <c r="M36" s="53" t="s">
        <v>90</v>
      </c>
      <c r="N36" s="53" t="s">
        <v>90</v>
      </c>
      <c r="O36" s="53" t="s">
        <v>90</v>
      </c>
      <c r="P36" s="53" t="s">
        <v>90</v>
      </c>
      <c r="Q36" s="53" t="s">
        <v>90</v>
      </c>
    </row>
    <row r="37" spans="3:39" ht="17.100000000000001" customHeight="1" x14ac:dyDescent="0.25">
      <c r="C37" s="54" t="s">
        <v>67</v>
      </c>
      <c r="D37" s="55">
        <v>7.2789156019999997</v>
      </c>
      <c r="E37" s="55">
        <v>7.8920591959999999</v>
      </c>
      <c r="F37" s="55">
        <v>7.2942823060000004</v>
      </c>
      <c r="G37" s="55">
        <v>7.6901347270000002</v>
      </c>
      <c r="H37" s="55">
        <v>7.4289556210000001</v>
      </c>
      <c r="I37" s="55">
        <v>5.7860047049999999</v>
      </c>
      <c r="J37" s="55">
        <v>4.1034906920000003</v>
      </c>
      <c r="K37" s="55">
        <v>3.361482954</v>
      </c>
      <c r="L37" s="55">
        <v>2.7912963049999999</v>
      </c>
      <c r="M37" s="55">
        <v>2.3466800000000001</v>
      </c>
      <c r="N37" s="55">
        <v>1.98186</v>
      </c>
      <c r="O37" s="55">
        <v>1.6663399999999999</v>
      </c>
      <c r="P37" s="55">
        <v>1.40998</v>
      </c>
      <c r="Q37" s="55">
        <v>1.10432</v>
      </c>
    </row>
    <row r="39" spans="3:39" ht="17.100000000000001" customHeight="1" x14ac:dyDescent="0.25">
      <c r="C39" s="171" t="s">
        <v>94</v>
      </c>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3"/>
      <c r="AM39" s="13"/>
    </row>
    <row r="40" spans="3:39" ht="17.100000000000001" customHeight="1" x14ac:dyDescent="0.25">
      <c r="C40" s="171" t="s">
        <v>95</v>
      </c>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3"/>
      <c r="AM40" s="13"/>
    </row>
  </sheetData>
  <mergeCells count="4">
    <mergeCell ref="C5:AK5"/>
    <mergeCell ref="C30:AK30"/>
    <mergeCell ref="C39:AK39"/>
    <mergeCell ref="C40:AK40"/>
  </mergeCells>
  <pageMargins left="0.05" right="0.05" top="0.5" bottom="0.5" header="0" footer="0"/>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32134-8E53-4EC0-982E-5C092F78A3B8}">
  <sheetPr>
    <tabColor rgb="FF111C4E"/>
  </sheetPr>
  <dimension ref="B2:P20"/>
  <sheetViews>
    <sheetView showGridLines="0" workbookViewId="0"/>
  </sheetViews>
  <sheetFormatPr defaultRowHeight="15" x14ac:dyDescent="0.25"/>
  <cols>
    <col min="1" max="16384" width="9.140625" style="81"/>
  </cols>
  <sheetData>
    <row r="2" spans="2:16" ht="18.75" x14ac:dyDescent="0.3">
      <c r="B2" s="93" t="s">
        <v>123</v>
      </c>
    </row>
    <row r="3" spans="2:16" x14ac:dyDescent="0.25">
      <c r="B3" s="81" t="s">
        <v>124</v>
      </c>
    </row>
    <row r="4" spans="2:16" x14ac:dyDescent="0.25">
      <c r="B4" s="81" t="s">
        <v>125</v>
      </c>
    </row>
    <row r="5" spans="2:16" s="94" customFormat="1" ht="47.25" customHeight="1" x14ac:dyDescent="0.25">
      <c r="C5" s="168" t="s">
        <v>126</v>
      </c>
      <c r="D5" s="168"/>
      <c r="E5" s="168"/>
      <c r="F5" s="168"/>
      <c r="G5" s="168"/>
      <c r="H5" s="168"/>
      <c r="I5" s="168"/>
      <c r="J5" s="168"/>
      <c r="K5" s="168"/>
      <c r="L5" s="168"/>
      <c r="M5" s="168"/>
      <c r="N5" s="168"/>
      <c r="O5" s="168"/>
      <c r="P5" s="168"/>
    </row>
    <row r="6" spans="2:16" ht="15.75" customHeight="1" x14ac:dyDescent="0.25">
      <c r="C6" s="81" t="s">
        <v>127</v>
      </c>
    </row>
    <row r="7" spans="2:16" x14ac:dyDescent="0.25">
      <c r="D7" s="81" t="s">
        <v>128</v>
      </c>
    </row>
    <row r="8" spans="2:16" x14ac:dyDescent="0.25">
      <c r="C8" s="81" t="s">
        <v>129</v>
      </c>
    </row>
    <row r="9" spans="2:16" x14ac:dyDescent="0.25">
      <c r="D9" s="81" t="s">
        <v>130</v>
      </c>
    </row>
    <row r="10" spans="2:16" x14ac:dyDescent="0.25">
      <c r="D10" s="81" t="s">
        <v>131</v>
      </c>
    </row>
    <row r="11" spans="2:16" x14ac:dyDescent="0.25">
      <c r="D11" s="81" t="s">
        <v>132</v>
      </c>
    </row>
    <row r="12" spans="2:16" x14ac:dyDescent="0.25">
      <c r="C12" s="81" t="s">
        <v>133</v>
      </c>
    </row>
    <row r="13" spans="2:16" x14ac:dyDescent="0.25">
      <c r="C13" s="81" t="s">
        <v>134</v>
      </c>
    </row>
    <row r="14" spans="2:16" x14ac:dyDescent="0.25">
      <c r="C14" s="81" t="s">
        <v>135</v>
      </c>
    </row>
    <row r="15" spans="2:16" x14ac:dyDescent="0.25">
      <c r="C15" s="81" t="s">
        <v>136</v>
      </c>
    </row>
    <row r="18" spans="2:2" ht="18.75" x14ac:dyDescent="0.3">
      <c r="B18" s="93" t="s">
        <v>137</v>
      </c>
    </row>
    <row r="19" spans="2:2" x14ac:dyDescent="0.25">
      <c r="B19" s="81" t="s">
        <v>138</v>
      </c>
    </row>
    <row r="20" spans="2:2" x14ac:dyDescent="0.25">
      <c r="B20" s="81" t="s">
        <v>139</v>
      </c>
    </row>
  </sheetData>
  <mergeCells count="1">
    <mergeCell ref="C5:P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752C3-CAD8-49DC-8324-17821294C260}">
  <sheetPr>
    <tabColor rgb="FF111C4E"/>
  </sheetPr>
  <dimension ref="B2:O15"/>
  <sheetViews>
    <sheetView showGridLines="0" workbookViewId="0"/>
  </sheetViews>
  <sheetFormatPr defaultRowHeight="15" x14ac:dyDescent="0.25"/>
  <cols>
    <col min="1" max="16384" width="9.140625" style="81"/>
  </cols>
  <sheetData>
    <row r="2" spans="2:15" ht="18.75" x14ac:dyDescent="0.3">
      <c r="B2" s="95" t="s">
        <v>140</v>
      </c>
    </row>
    <row r="3" spans="2:15" ht="15.75" thickBot="1" x14ac:dyDescent="0.3"/>
    <row r="4" spans="2:15" ht="30.75" customHeight="1" x14ac:dyDescent="0.25">
      <c r="B4" s="96" t="s">
        <v>141</v>
      </c>
      <c r="C4" s="97"/>
      <c r="D4" s="97"/>
      <c r="E4" s="97"/>
      <c r="F4" s="169" t="s">
        <v>142</v>
      </c>
      <c r="G4" s="169"/>
      <c r="H4" s="169"/>
      <c r="I4" s="169"/>
      <c r="J4" s="169"/>
      <c r="K4" s="169"/>
      <c r="L4" s="169"/>
      <c r="M4" s="169"/>
      <c r="N4" s="169"/>
      <c r="O4" s="170"/>
    </row>
    <row r="5" spans="2:15" ht="30.75" customHeight="1" x14ac:dyDescent="0.25">
      <c r="B5" s="98"/>
      <c r="C5" s="99"/>
      <c r="D5" s="99"/>
      <c r="E5" s="99"/>
      <c r="F5" s="166" t="s">
        <v>143</v>
      </c>
      <c r="G5" s="166"/>
      <c r="H5" s="166"/>
      <c r="I5" s="166"/>
      <c r="J5" s="166"/>
      <c r="K5" s="166"/>
      <c r="L5" s="166"/>
      <c r="M5" s="166"/>
      <c r="N5" s="166"/>
      <c r="O5" s="167"/>
    </row>
    <row r="6" spans="2:15" ht="30" customHeight="1" x14ac:dyDescent="0.25">
      <c r="B6" s="98"/>
      <c r="C6" s="99"/>
      <c r="D6" s="99"/>
      <c r="E6" s="99"/>
      <c r="F6" s="166" t="s">
        <v>144</v>
      </c>
      <c r="G6" s="166"/>
      <c r="H6" s="166"/>
      <c r="I6" s="166"/>
      <c r="J6" s="166"/>
      <c r="K6" s="166"/>
      <c r="L6" s="166"/>
      <c r="M6" s="166"/>
      <c r="N6" s="166"/>
      <c r="O6" s="167"/>
    </row>
    <row r="7" spans="2:15" x14ac:dyDescent="0.25">
      <c r="B7" s="98"/>
      <c r="C7" s="99"/>
      <c r="D7" s="99"/>
      <c r="E7" s="99"/>
      <c r="F7" s="85"/>
      <c r="G7" s="85"/>
      <c r="H7" s="85"/>
      <c r="I7" s="85"/>
      <c r="J7" s="85"/>
      <c r="K7" s="85"/>
      <c r="L7" s="85"/>
      <c r="M7" s="85"/>
      <c r="N7" s="85"/>
      <c r="O7" s="86"/>
    </row>
    <row r="8" spans="2:15" ht="30.75" customHeight="1" x14ac:dyDescent="0.25">
      <c r="B8" s="98" t="s">
        <v>145</v>
      </c>
      <c r="C8" s="99"/>
      <c r="D8" s="99"/>
      <c r="E8" s="99"/>
      <c r="F8" s="166" t="s">
        <v>146</v>
      </c>
      <c r="G8" s="166"/>
      <c r="H8" s="166"/>
      <c r="I8" s="166"/>
      <c r="J8" s="166"/>
      <c r="K8" s="166"/>
      <c r="L8" s="166"/>
      <c r="M8" s="166"/>
      <c r="N8" s="166"/>
      <c r="O8" s="167"/>
    </row>
    <row r="9" spans="2:15" x14ac:dyDescent="0.25">
      <c r="B9" s="98"/>
      <c r="C9" s="99"/>
      <c r="D9" s="99"/>
      <c r="E9" s="99"/>
      <c r="F9" s="85"/>
      <c r="G9" s="85"/>
      <c r="H9" s="85"/>
      <c r="I9" s="85"/>
      <c r="J9" s="85"/>
      <c r="K9" s="85"/>
      <c r="L9" s="85"/>
      <c r="M9" s="85"/>
      <c r="N9" s="85"/>
      <c r="O9" s="86"/>
    </row>
    <row r="10" spans="2:15" ht="31.5" customHeight="1" x14ac:dyDescent="0.25">
      <c r="B10" s="98" t="s">
        <v>147</v>
      </c>
      <c r="C10" s="99"/>
      <c r="D10" s="99"/>
      <c r="E10" s="99"/>
      <c r="F10" s="166" t="s">
        <v>148</v>
      </c>
      <c r="G10" s="166"/>
      <c r="H10" s="166"/>
      <c r="I10" s="166"/>
      <c r="J10" s="166"/>
      <c r="K10" s="166"/>
      <c r="L10" s="166"/>
      <c r="M10" s="166"/>
      <c r="N10" s="166"/>
      <c r="O10" s="167"/>
    </row>
    <row r="11" spans="2:15" x14ac:dyDescent="0.25">
      <c r="B11" s="98"/>
      <c r="C11" s="99"/>
      <c r="D11" s="99"/>
      <c r="E11" s="99"/>
      <c r="F11" s="85"/>
      <c r="G11" s="85"/>
      <c r="H11" s="85"/>
      <c r="I11" s="85"/>
      <c r="J11" s="85"/>
      <c r="K11" s="85"/>
      <c r="L11" s="85"/>
      <c r="M11" s="85"/>
      <c r="N11" s="85"/>
      <c r="O11" s="86"/>
    </row>
    <row r="12" spans="2:15" ht="60" customHeight="1" x14ac:dyDescent="0.25">
      <c r="B12" s="98" t="s">
        <v>149</v>
      </c>
      <c r="C12" s="99"/>
      <c r="D12" s="99"/>
      <c r="E12" s="99"/>
      <c r="F12" s="166" t="s">
        <v>150</v>
      </c>
      <c r="G12" s="166"/>
      <c r="H12" s="166"/>
      <c r="I12" s="166"/>
      <c r="J12" s="166"/>
      <c r="K12" s="166"/>
      <c r="L12" s="166"/>
      <c r="M12" s="166"/>
      <c r="N12" s="166"/>
      <c r="O12" s="167"/>
    </row>
    <row r="13" spans="2:15" x14ac:dyDescent="0.25">
      <c r="B13" s="98"/>
      <c r="C13" s="99"/>
      <c r="D13" s="99"/>
      <c r="E13" s="99"/>
      <c r="F13" s="85"/>
      <c r="G13" s="85"/>
      <c r="H13" s="85"/>
      <c r="I13" s="85"/>
      <c r="J13" s="85"/>
      <c r="K13" s="85"/>
      <c r="L13" s="85"/>
      <c r="M13" s="85"/>
      <c r="N13" s="85"/>
      <c r="O13" s="86"/>
    </row>
    <row r="14" spans="2:15" ht="57.75" customHeight="1" x14ac:dyDescent="0.25">
      <c r="B14" s="98" t="s">
        <v>151</v>
      </c>
      <c r="C14" s="99"/>
      <c r="D14" s="99"/>
      <c r="E14" s="99"/>
      <c r="F14" s="166" t="s">
        <v>152</v>
      </c>
      <c r="G14" s="166"/>
      <c r="H14" s="166"/>
      <c r="I14" s="166"/>
      <c r="J14" s="166"/>
      <c r="K14" s="166"/>
      <c r="L14" s="166"/>
      <c r="M14" s="166"/>
      <c r="N14" s="166"/>
      <c r="O14" s="167"/>
    </row>
    <row r="15" spans="2:15" ht="15.75" thickBot="1" x14ac:dyDescent="0.3">
      <c r="B15" s="100"/>
      <c r="C15" s="101"/>
      <c r="D15" s="101"/>
      <c r="E15" s="101"/>
      <c r="F15" s="91"/>
      <c r="G15" s="91"/>
      <c r="H15" s="91"/>
      <c r="I15" s="91"/>
      <c r="J15" s="91"/>
      <c r="K15" s="91"/>
      <c r="L15" s="91"/>
      <c r="M15" s="91"/>
      <c r="N15" s="91"/>
      <c r="O15" s="92"/>
    </row>
  </sheetData>
  <mergeCells count="7">
    <mergeCell ref="F14:O14"/>
    <mergeCell ref="F4:O4"/>
    <mergeCell ref="F5:O5"/>
    <mergeCell ref="F6:O6"/>
    <mergeCell ref="F8:O8"/>
    <mergeCell ref="F10:O10"/>
    <mergeCell ref="F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EB11A-F32F-4232-B80D-DC6B0713330C}">
  <sheetPr>
    <tabColor theme="1"/>
  </sheetPr>
  <dimension ref="A1:U42"/>
  <sheetViews>
    <sheetView zoomScale="84" zoomScaleNormal="84" workbookViewId="0">
      <pane xSplit="1" ySplit="1" topLeftCell="F2" activePane="bottomRight" state="frozen"/>
      <selection activeCell="C13" sqref="C13"/>
      <selection pane="topRight" activeCell="C13" sqref="C13"/>
      <selection pane="bottomLeft" activeCell="C13" sqref="C13"/>
      <selection pane="bottomRight"/>
    </sheetView>
  </sheetViews>
  <sheetFormatPr defaultRowHeight="14.25" x14ac:dyDescent="0.2"/>
  <cols>
    <col min="1" max="1" width="50.85546875" style="102" customWidth="1"/>
    <col min="2" max="9" width="14" style="102" bestFit="1" customWidth="1"/>
    <col min="10" max="10" width="13.5703125" style="102" bestFit="1" customWidth="1"/>
    <col min="11" max="11" width="13.140625" style="102" bestFit="1" customWidth="1"/>
    <col min="12" max="17" width="13.5703125" style="102" bestFit="1" customWidth="1"/>
    <col min="18" max="19" width="15.7109375" style="102" bestFit="1" customWidth="1"/>
    <col min="20" max="20" width="15.5703125" style="102" customWidth="1"/>
    <col min="21" max="21" width="15.7109375" style="137" bestFit="1" customWidth="1"/>
    <col min="22" max="16384" width="9.140625" style="102"/>
  </cols>
  <sheetData>
    <row r="1" spans="1:21" ht="30.75" thickBot="1" x14ac:dyDescent="0.25">
      <c r="A1" s="165" t="s">
        <v>192</v>
      </c>
      <c r="B1" s="164">
        <v>2002</v>
      </c>
      <c r="C1" s="164">
        <v>2003</v>
      </c>
      <c r="D1" s="164">
        <v>2004</v>
      </c>
      <c r="E1" s="164">
        <v>2005</v>
      </c>
      <c r="F1" s="164">
        <v>2006</v>
      </c>
      <c r="G1" s="164">
        <v>2007</v>
      </c>
      <c r="H1" s="164">
        <v>2008</v>
      </c>
      <c r="I1" s="164">
        <v>2009</v>
      </c>
      <c r="J1" s="164">
        <v>2010</v>
      </c>
      <c r="K1" s="164">
        <v>2011</v>
      </c>
      <c r="L1" s="164">
        <v>2012</v>
      </c>
      <c r="M1" s="164">
        <v>2013</v>
      </c>
      <c r="N1" s="164">
        <v>2014</v>
      </c>
      <c r="O1" s="164">
        <v>2015</v>
      </c>
      <c r="P1" s="164">
        <v>2016</v>
      </c>
      <c r="Q1" s="164">
        <v>2017</v>
      </c>
      <c r="R1" s="164">
        <v>2018</v>
      </c>
      <c r="S1" s="164">
        <v>2019</v>
      </c>
      <c r="T1" s="163">
        <v>2020</v>
      </c>
      <c r="U1" s="163">
        <v>2021</v>
      </c>
    </row>
    <row r="2" spans="1:21" x14ac:dyDescent="0.2">
      <c r="A2" s="109" t="s">
        <v>191</v>
      </c>
      <c r="B2" s="161"/>
      <c r="C2" s="161"/>
      <c r="D2" s="161"/>
      <c r="E2" s="161"/>
      <c r="F2" s="161"/>
      <c r="G2" s="161"/>
      <c r="H2" s="161"/>
      <c r="I2" s="161"/>
      <c r="J2" s="161"/>
      <c r="K2" s="161"/>
      <c r="L2" s="161"/>
      <c r="M2" s="161">
        <v>18</v>
      </c>
      <c r="N2" s="161">
        <v>22</v>
      </c>
      <c r="O2" s="161">
        <v>1</v>
      </c>
      <c r="P2" s="161">
        <v>1</v>
      </c>
      <c r="Q2" s="161">
        <v>3</v>
      </c>
      <c r="R2" s="161">
        <v>3</v>
      </c>
      <c r="S2" s="161">
        <v>1</v>
      </c>
      <c r="T2" s="162">
        <v>2</v>
      </c>
      <c r="U2" s="162">
        <v>0</v>
      </c>
    </row>
    <row r="3" spans="1:21" x14ac:dyDescent="0.2">
      <c r="A3" s="109" t="s">
        <v>190</v>
      </c>
      <c r="B3" s="161"/>
      <c r="C3" s="161"/>
      <c r="D3" s="161"/>
      <c r="E3" s="161"/>
      <c r="F3" s="161"/>
      <c r="G3" s="161"/>
      <c r="H3" s="161"/>
      <c r="I3" s="161"/>
      <c r="J3" s="161"/>
      <c r="K3" s="161"/>
      <c r="L3" s="161"/>
      <c r="M3" s="161">
        <v>5</v>
      </c>
      <c r="N3" s="161">
        <v>1</v>
      </c>
      <c r="O3" s="161">
        <v>1</v>
      </c>
      <c r="P3" s="161">
        <v>0</v>
      </c>
      <c r="Q3" s="161">
        <v>1</v>
      </c>
      <c r="R3" s="161">
        <v>1</v>
      </c>
      <c r="S3" s="161">
        <v>1</v>
      </c>
      <c r="T3" s="162">
        <v>1</v>
      </c>
      <c r="U3" s="162">
        <v>3</v>
      </c>
    </row>
    <row r="4" spans="1:21" ht="15" thickBot="1" x14ac:dyDescent="0.25">
      <c r="A4" s="109" t="s">
        <v>189</v>
      </c>
      <c r="B4" s="161"/>
      <c r="C4" s="161"/>
      <c r="D4" s="161"/>
      <c r="E4" s="161"/>
      <c r="F4" s="161"/>
      <c r="G4" s="161"/>
      <c r="H4" s="161"/>
      <c r="I4" s="161"/>
      <c r="J4" s="161"/>
      <c r="K4" s="161"/>
      <c r="L4" s="161"/>
      <c r="M4" s="160">
        <v>9</v>
      </c>
      <c r="N4" s="160">
        <v>10</v>
      </c>
      <c r="O4" s="160">
        <v>8</v>
      </c>
      <c r="P4" s="160">
        <v>1</v>
      </c>
      <c r="Q4" s="160">
        <v>2</v>
      </c>
      <c r="R4" s="160">
        <v>4</v>
      </c>
      <c r="S4" s="160">
        <v>10</v>
      </c>
      <c r="T4" s="159">
        <v>1</v>
      </c>
      <c r="U4" s="159">
        <v>14</v>
      </c>
    </row>
    <row r="5" spans="1:21" ht="15.75" thickTop="1" x14ac:dyDescent="0.2">
      <c r="A5" s="105" t="s">
        <v>188</v>
      </c>
      <c r="B5" s="113">
        <v>21</v>
      </c>
      <c r="C5" s="113">
        <v>16</v>
      </c>
      <c r="D5" s="113">
        <v>33</v>
      </c>
      <c r="E5" s="113">
        <v>34</v>
      </c>
      <c r="F5" s="113">
        <v>30</v>
      </c>
      <c r="G5" s="113">
        <v>43</v>
      </c>
      <c r="H5" s="113">
        <v>34</v>
      </c>
      <c r="I5" s="113">
        <v>37</v>
      </c>
      <c r="J5" s="113">
        <v>45</v>
      </c>
      <c r="K5" s="113">
        <v>52</v>
      </c>
      <c r="L5" s="113">
        <v>33</v>
      </c>
      <c r="M5" s="113">
        <f t="shared" ref="M5:T5" si="0">SUM(M2:M4)</f>
        <v>32</v>
      </c>
      <c r="N5" s="113">
        <f t="shared" si="0"/>
        <v>33</v>
      </c>
      <c r="O5" s="113">
        <f t="shared" si="0"/>
        <v>10</v>
      </c>
      <c r="P5" s="113">
        <f t="shared" si="0"/>
        <v>2</v>
      </c>
      <c r="Q5" s="113">
        <f t="shared" si="0"/>
        <v>6</v>
      </c>
      <c r="R5" s="113">
        <f t="shared" si="0"/>
        <v>8</v>
      </c>
      <c r="S5" s="113">
        <f t="shared" si="0"/>
        <v>12</v>
      </c>
      <c r="T5" s="158">
        <f t="shared" si="0"/>
        <v>4</v>
      </c>
      <c r="U5" s="158">
        <f>SUM(U2:U4)</f>
        <v>17</v>
      </c>
    </row>
    <row r="6" spans="1:21" ht="15" x14ac:dyDescent="0.2">
      <c r="A6" s="109"/>
      <c r="B6" s="113"/>
      <c r="C6" s="113"/>
      <c r="D6" s="113"/>
      <c r="E6" s="113"/>
      <c r="F6" s="113"/>
      <c r="G6" s="113"/>
      <c r="H6" s="113"/>
      <c r="I6" s="113"/>
      <c r="J6" s="113"/>
      <c r="K6" s="113"/>
      <c r="L6" s="113"/>
      <c r="M6" s="113"/>
      <c r="N6" s="111"/>
      <c r="O6" s="111"/>
      <c r="P6" s="111"/>
      <c r="Q6" s="109"/>
      <c r="R6" s="120"/>
      <c r="T6" s="137"/>
    </row>
    <row r="7" spans="1:21" x14ac:dyDescent="0.2">
      <c r="A7" s="109" t="s">
        <v>187</v>
      </c>
      <c r="B7" s="111"/>
      <c r="C7" s="111"/>
      <c r="D7" s="111"/>
      <c r="E7" s="111"/>
      <c r="F7" s="111"/>
      <c r="G7" s="111"/>
      <c r="H7" s="111"/>
      <c r="I7" s="111"/>
      <c r="J7" s="111"/>
      <c r="K7" s="111"/>
      <c r="L7" s="111"/>
      <c r="M7" s="140">
        <v>43104</v>
      </c>
      <c r="N7" s="140">
        <v>51572</v>
      </c>
      <c r="O7" s="140">
        <v>2811</v>
      </c>
      <c r="P7" s="139">
        <v>4114</v>
      </c>
      <c r="Q7" s="139">
        <v>6844.35</v>
      </c>
      <c r="R7" s="139">
        <v>8985</v>
      </c>
      <c r="S7" s="139">
        <v>3076</v>
      </c>
      <c r="T7" s="143">
        <v>7297.8</v>
      </c>
      <c r="U7" s="143">
        <v>0</v>
      </c>
    </row>
    <row r="8" spans="1:21" x14ac:dyDescent="0.2">
      <c r="A8" s="109" t="s">
        <v>186</v>
      </c>
      <c r="B8" s="111"/>
      <c r="C8" s="111"/>
      <c r="D8" s="111"/>
      <c r="E8" s="111"/>
      <c r="F8" s="111"/>
      <c r="G8" s="111"/>
      <c r="H8" s="111"/>
      <c r="I8" s="111"/>
      <c r="J8" s="111"/>
      <c r="K8" s="111"/>
      <c r="L8" s="111"/>
      <c r="M8" s="140">
        <v>17482</v>
      </c>
      <c r="N8" s="140">
        <v>2943</v>
      </c>
      <c r="O8" s="140">
        <v>1332.6</v>
      </c>
      <c r="P8" s="139">
        <v>0</v>
      </c>
      <c r="Q8" s="139">
        <v>1069</v>
      </c>
      <c r="R8" s="139">
        <v>5432</v>
      </c>
      <c r="S8" s="139">
        <v>3793.8</v>
      </c>
      <c r="T8" s="143">
        <v>7754</v>
      </c>
      <c r="U8" s="143">
        <v>15060</v>
      </c>
    </row>
    <row r="9" spans="1:21" ht="15" thickBot="1" x14ac:dyDescent="0.25">
      <c r="A9" s="109" t="s">
        <v>185</v>
      </c>
      <c r="B9" s="111"/>
      <c r="C9" s="111"/>
      <c r="D9" s="111"/>
      <c r="E9" s="111"/>
      <c r="F9" s="111"/>
      <c r="G9" s="111"/>
      <c r="H9" s="111"/>
      <c r="I9" s="111"/>
      <c r="J9" s="111"/>
      <c r="K9" s="111"/>
      <c r="L9" s="111"/>
      <c r="M9" s="157">
        <v>32842</v>
      </c>
      <c r="N9" s="157">
        <v>44660</v>
      </c>
      <c r="O9" s="157">
        <v>19224</v>
      </c>
      <c r="P9" s="156">
        <v>4600</v>
      </c>
      <c r="Q9" s="156">
        <v>4720</v>
      </c>
      <c r="R9" s="156">
        <v>10381</v>
      </c>
      <c r="S9" s="156">
        <v>40887</v>
      </c>
      <c r="T9" s="155">
        <v>2562.1999999999998</v>
      </c>
      <c r="U9" s="155">
        <v>43678.759999999995</v>
      </c>
    </row>
    <row r="10" spans="1:21" ht="15.75" thickTop="1" x14ac:dyDescent="0.2">
      <c r="A10" s="105" t="s">
        <v>184</v>
      </c>
      <c r="B10" s="152">
        <v>36958</v>
      </c>
      <c r="C10" s="152">
        <v>35201</v>
      </c>
      <c r="D10" s="152">
        <v>78237</v>
      </c>
      <c r="E10" s="152">
        <v>87533</v>
      </c>
      <c r="F10" s="152">
        <v>112369</v>
      </c>
      <c r="G10" s="152">
        <v>99854</v>
      </c>
      <c r="H10" s="152">
        <v>51037</v>
      </c>
      <c r="I10" s="152">
        <v>64596</v>
      </c>
      <c r="J10" s="152">
        <v>76026</v>
      </c>
      <c r="K10" s="152">
        <v>63669</v>
      </c>
      <c r="L10" s="152">
        <v>72177.2</v>
      </c>
      <c r="M10" s="154">
        <f t="shared" ref="M10:T10" si="1">SUM(M7:M9)</f>
        <v>93428</v>
      </c>
      <c r="N10" s="154">
        <f t="shared" si="1"/>
        <v>99175</v>
      </c>
      <c r="O10" s="154">
        <f t="shared" si="1"/>
        <v>23367.599999999999</v>
      </c>
      <c r="P10" s="154">
        <f t="shared" si="1"/>
        <v>8714</v>
      </c>
      <c r="Q10" s="154">
        <f t="shared" si="1"/>
        <v>12633.35</v>
      </c>
      <c r="R10" s="154">
        <f t="shared" si="1"/>
        <v>24798</v>
      </c>
      <c r="S10" s="154">
        <f t="shared" si="1"/>
        <v>47756.800000000003</v>
      </c>
      <c r="T10" s="153">
        <f t="shared" si="1"/>
        <v>17614</v>
      </c>
      <c r="U10" s="153">
        <f>SUM(U7:U9)</f>
        <v>58738.759999999995</v>
      </c>
    </row>
    <row r="11" spans="1:21" ht="15" x14ac:dyDescent="0.2">
      <c r="A11" s="109"/>
      <c r="B11" s="152"/>
      <c r="C11" s="152"/>
      <c r="D11" s="152"/>
      <c r="E11" s="152"/>
      <c r="F11" s="152"/>
      <c r="G11" s="152"/>
      <c r="H11" s="152"/>
      <c r="I11" s="152"/>
      <c r="J11" s="152"/>
      <c r="K11" s="152"/>
      <c r="L11" s="152"/>
      <c r="M11" s="113"/>
      <c r="N11" s="111"/>
      <c r="O11" s="111"/>
      <c r="P11" s="111"/>
      <c r="Q11" s="109"/>
      <c r="R11" s="120"/>
      <c r="T11" s="137"/>
    </row>
    <row r="12" spans="1:21" x14ac:dyDescent="0.2">
      <c r="A12" s="109" t="s">
        <v>183</v>
      </c>
      <c r="B12" s="132"/>
      <c r="C12" s="132"/>
      <c r="D12" s="132"/>
      <c r="E12" s="132"/>
      <c r="F12" s="132"/>
      <c r="G12" s="132"/>
      <c r="H12" s="132"/>
      <c r="I12" s="132"/>
      <c r="J12" s="132"/>
      <c r="K12" s="132"/>
      <c r="L12" s="132"/>
      <c r="M12" s="132">
        <v>206.78200000000001</v>
      </c>
      <c r="N12" s="132">
        <v>468.69</v>
      </c>
      <c r="O12" s="132">
        <v>19.010000000000002</v>
      </c>
      <c r="P12" s="151">
        <f>17944197.45/1000000</f>
        <v>17.944197450000001</v>
      </c>
      <c r="Q12" s="151">
        <f>25167864.02/1000000</f>
        <v>25.16786402</v>
      </c>
      <c r="R12" s="149">
        <f>31883866/1000000</f>
        <v>31.883866000000001</v>
      </c>
      <c r="S12" s="149">
        <f>84191580/1000000</f>
        <v>84.191580000000002</v>
      </c>
      <c r="T12" s="148">
        <f>127568192/1000000</f>
        <v>127.568192</v>
      </c>
      <c r="U12" s="148">
        <f>38616256/1000000</f>
        <v>38.616256</v>
      </c>
    </row>
    <row r="13" spans="1:21" x14ac:dyDescent="0.2">
      <c r="A13" s="109" t="s">
        <v>182</v>
      </c>
      <c r="B13" s="132"/>
      <c r="C13" s="132"/>
      <c r="D13" s="132"/>
      <c r="E13" s="132"/>
      <c r="F13" s="132"/>
      <c r="G13" s="132"/>
      <c r="H13" s="132"/>
      <c r="I13" s="132"/>
      <c r="J13" s="132"/>
      <c r="K13" s="132"/>
      <c r="L13" s="132"/>
      <c r="M13" s="132">
        <v>93.822999999999993</v>
      </c>
      <c r="N13" s="132">
        <v>114.28</v>
      </c>
      <c r="O13" s="132">
        <v>-0.52</v>
      </c>
      <c r="P13" s="150">
        <f>610/1000000</f>
        <v>6.0999999999999997E-4</v>
      </c>
      <c r="Q13" s="150">
        <f>1660537/1000000</f>
        <v>1.6605369999999999</v>
      </c>
      <c r="R13" s="149">
        <f>460004/1000000</f>
        <v>0.46000400000000002</v>
      </c>
      <c r="S13" s="149">
        <v>0</v>
      </c>
      <c r="T13" s="148">
        <v>0</v>
      </c>
      <c r="U13" s="148">
        <f>8582747/1000000</f>
        <v>8.5827469999999995</v>
      </c>
    </row>
    <row r="14" spans="1:21" ht="15" thickBot="1" x14ac:dyDescent="0.25">
      <c r="A14" s="109" t="s">
        <v>181</v>
      </c>
      <c r="B14" s="132"/>
      <c r="C14" s="132"/>
      <c r="D14" s="132"/>
      <c r="E14" s="132"/>
      <c r="F14" s="132"/>
      <c r="G14" s="132"/>
      <c r="H14" s="132"/>
      <c r="I14" s="132"/>
      <c r="J14" s="132"/>
      <c r="K14" s="132"/>
      <c r="L14" s="132"/>
      <c r="M14" s="129">
        <v>358.15100000000001</v>
      </c>
      <c r="N14" s="129">
        <v>540.92999999999995</v>
      </c>
      <c r="O14" s="129">
        <v>341.27</v>
      </c>
      <c r="P14" s="147">
        <f>77429877/1000000</f>
        <v>77.429877000000005</v>
      </c>
      <c r="Q14" s="147">
        <f>49251156.61/1000000</f>
        <v>49.251156610000002</v>
      </c>
      <c r="R14" s="146">
        <f>77711593/1000000</f>
        <v>77.711592999999993</v>
      </c>
      <c r="S14" s="146">
        <f>151187460.26/1000000</f>
        <v>151.18746025999999</v>
      </c>
      <c r="T14" s="145">
        <f>133125195/1000000</f>
        <v>133.12519499999999</v>
      </c>
      <c r="U14" s="145">
        <f>317201663/1000000</f>
        <v>317.201663</v>
      </c>
    </row>
    <row r="15" spans="1:21" ht="15.75" thickTop="1" x14ac:dyDescent="0.2">
      <c r="A15" s="105" t="s">
        <v>180</v>
      </c>
      <c r="B15" s="125"/>
      <c r="C15" s="125"/>
      <c r="D15" s="125"/>
      <c r="E15" s="125"/>
      <c r="F15" s="125"/>
      <c r="G15" s="125"/>
      <c r="H15" s="125"/>
      <c r="I15" s="125"/>
      <c r="J15" s="125"/>
      <c r="K15" s="125"/>
      <c r="L15" s="125"/>
      <c r="M15" s="134">
        <f t="shared" ref="M15:T15" si="2">SUM(M12:M14)</f>
        <v>658.75600000000009</v>
      </c>
      <c r="N15" s="134">
        <f t="shared" si="2"/>
        <v>1123.9000000000001</v>
      </c>
      <c r="O15" s="134">
        <f t="shared" si="2"/>
        <v>359.76</v>
      </c>
      <c r="P15" s="134">
        <f t="shared" si="2"/>
        <v>95.374684450000004</v>
      </c>
      <c r="Q15" s="134">
        <f t="shared" si="2"/>
        <v>76.079557630000011</v>
      </c>
      <c r="R15" s="134">
        <f t="shared" si="2"/>
        <v>110.055463</v>
      </c>
      <c r="S15" s="134">
        <f t="shared" si="2"/>
        <v>235.37904026000001</v>
      </c>
      <c r="T15" s="133">
        <f t="shared" si="2"/>
        <v>260.69338699999997</v>
      </c>
      <c r="U15" s="133">
        <f>SUM(U12:U14)</f>
        <v>364.400666</v>
      </c>
    </row>
    <row r="16" spans="1:21" ht="15" x14ac:dyDescent="0.2">
      <c r="A16" s="109"/>
      <c r="B16" s="125"/>
      <c r="C16" s="125"/>
      <c r="D16" s="125"/>
      <c r="E16" s="125"/>
      <c r="F16" s="125"/>
      <c r="G16" s="125"/>
      <c r="H16" s="125"/>
      <c r="I16" s="125"/>
      <c r="J16" s="125"/>
      <c r="K16" s="125"/>
      <c r="L16" s="125"/>
      <c r="M16" s="125"/>
      <c r="N16" s="132"/>
      <c r="O16" s="132"/>
      <c r="P16" s="132"/>
      <c r="Q16" s="131"/>
      <c r="R16" s="120"/>
      <c r="S16" s="120"/>
      <c r="T16" s="119"/>
      <c r="U16" s="119"/>
    </row>
    <row r="17" spans="1:21" x14ac:dyDescent="0.2">
      <c r="A17" s="109" t="s">
        <v>179</v>
      </c>
      <c r="B17" s="140">
        <v>141</v>
      </c>
      <c r="C17" s="140">
        <v>2455</v>
      </c>
      <c r="D17" s="140">
        <v>5466</v>
      </c>
      <c r="E17" s="140">
        <v>3764</v>
      </c>
      <c r="F17" s="140">
        <v>13240</v>
      </c>
      <c r="G17" s="140">
        <v>14424</v>
      </c>
      <c r="H17" s="140">
        <v>25749</v>
      </c>
      <c r="I17" s="140">
        <v>12058</v>
      </c>
      <c r="J17" s="140">
        <v>9751.23</v>
      </c>
      <c r="K17" s="140">
        <v>8353</v>
      </c>
      <c r="L17" s="140">
        <v>219.84</v>
      </c>
      <c r="M17" s="140">
        <v>315.3</v>
      </c>
      <c r="N17" s="140">
        <v>15523.55</v>
      </c>
      <c r="O17" s="140">
        <v>22455</v>
      </c>
      <c r="P17" s="139">
        <v>9148</v>
      </c>
      <c r="Q17" s="139">
        <v>0</v>
      </c>
      <c r="R17" s="139">
        <v>20</v>
      </c>
      <c r="S17" s="139">
        <v>0</v>
      </c>
      <c r="T17" s="143">
        <v>0</v>
      </c>
      <c r="U17" s="143">
        <v>145.61000000000001</v>
      </c>
    </row>
    <row r="18" spans="1:21" x14ac:dyDescent="0.2">
      <c r="A18" s="109" t="s">
        <v>178</v>
      </c>
      <c r="B18" s="140">
        <v>9927</v>
      </c>
      <c r="C18" s="140">
        <v>10829</v>
      </c>
      <c r="D18" s="140">
        <v>23808</v>
      </c>
      <c r="E18" s="140">
        <v>14707</v>
      </c>
      <c r="F18" s="140">
        <v>30627</v>
      </c>
      <c r="G18" s="140">
        <v>20019</v>
      </c>
      <c r="H18" s="140">
        <v>11411</v>
      </c>
      <c r="I18" s="140">
        <v>6989</v>
      </c>
      <c r="J18" s="140">
        <v>21511.82</v>
      </c>
      <c r="K18" s="140">
        <v>7911</v>
      </c>
      <c r="L18" s="140">
        <v>6387</v>
      </c>
      <c r="M18" s="140">
        <v>5917</v>
      </c>
      <c r="N18" s="140">
        <v>11299.373</v>
      </c>
      <c r="O18" s="140">
        <v>14805.6</v>
      </c>
      <c r="P18" s="139">
        <v>10228.92</v>
      </c>
      <c r="Q18" s="144">
        <v>1381.9</v>
      </c>
      <c r="R18" s="139">
        <v>1751.2331999999999</v>
      </c>
      <c r="S18" s="139">
        <v>489.58509999999774</v>
      </c>
      <c r="T18" s="143">
        <v>250.26699999999849</v>
      </c>
      <c r="U18" s="143">
        <v>167.5</v>
      </c>
    </row>
    <row r="19" spans="1:21" ht="16.5" x14ac:dyDescent="0.2">
      <c r="A19" s="109" t="s">
        <v>177</v>
      </c>
      <c r="B19" s="140">
        <v>483</v>
      </c>
      <c r="C19" s="140">
        <v>444</v>
      </c>
      <c r="D19" s="140">
        <v>39</v>
      </c>
      <c r="E19" s="140">
        <v>3120</v>
      </c>
      <c r="F19" s="140">
        <v>2360</v>
      </c>
      <c r="G19" s="140">
        <v>935</v>
      </c>
      <c r="H19" s="140">
        <v>991</v>
      </c>
      <c r="I19" s="140">
        <v>1151</v>
      </c>
      <c r="J19" s="140">
        <v>204</v>
      </c>
      <c r="K19" s="140">
        <v>6864</v>
      </c>
      <c r="L19" s="140">
        <v>164.3</v>
      </c>
      <c r="M19" s="140">
        <v>6825</v>
      </c>
      <c r="N19" s="140">
        <v>5743</v>
      </c>
      <c r="O19" s="140">
        <v>6007</v>
      </c>
      <c r="P19" s="142">
        <v>7638.4</v>
      </c>
      <c r="Q19" s="142">
        <v>17477</v>
      </c>
      <c r="R19" s="142">
        <v>3653.6</v>
      </c>
      <c r="S19" s="142">
        <v>0</v>
      </c>
      <c r="T19" s="141">
        <v>0</v>
      </c>
      <c r="U19" s="141">
        <v>147.80000000000001</v>
      </c>
    </row>
    <row r="20" spans="1:21" ht="16.5" x14ac:dyDescent="0.2">
      <c r="A20" s="109" t="s">
        <v>176</v>
      </c>
      <c r="B20" s="140">
        <v>566</v>
      </c>
      <c r="C20" s="140">
        <v>961</v>
      </c>
      <c r="D20" s="140">
        <v>410</v>
      </c>
      <c r="E20" s="140">
        <v>247</v>
      </c>
      <c r="F20" s="140">
        <v>2147</v>
      </c>
      <c r="G20" s="140">
        <v>407</v>
      </c>
      <c r="H20" s="140">
        <v>432</v>
      </c>
      <c r="I20" s="140">
        <v>457</v>
      </c>
      <c r="J20" s="140">
        <v>1244</v>
      </c>
      <c r="K20" s="140">
        <v>1214</v>
      </c>
      <c r="L20" s="140">
        <v>9484.0229999999992</v>
      </c>
      <c r="M20" s="140">
        <v>1113</v>
      </c>
      <c r="N20" s="140">
        <v>212.4</v>
      </c>
      <c r="O20" s="140">
        <v>4406.1000000000004</v>
      </c>
      <c r="P20" s="139">
        <v>21299</v>
      </c>
      <c r="Q20" s="139">
        <v>8242</v>
      </c>
      <c r="R20" s="139">
        <v>7374.9</v>
      </c>
      <c r="S20" s="139">
        <v>4299</v>
      </c>
      <c r="T20" s="138">
        <v>695.298</v>
      </c>
      <c r="U20" s="138">
        <v>677.08899999999903</v>
      </c>
    </row>
    <row r="21" spans="1:21" x14ac:dyDescent="0.2">
      <c r="T21" s="137"/>
    </row>
    <row r="22" spans="1:21" x14ac:dyDescent="0.2">
      <c r="A22" s="109" t="s">
        <v>175</v>
      </c>
      <c r="B22" s="132"/>
      <c r="C22" s="132"/>
      <c r="D22" s="132"/>
      <c r="E22" s="132"/>
      <c r="F22" s="132"/>
      <c r="G22" s="132"/>
      <c r="H22" s="132"/>
      <c r="I22" s="132"/>
      <c r="J22" s="132"/>
      <c r="K22" s="132"/>
      <c r="L22" s="132"/>
      <c r="M22" s="132">
        <v>66.119</v>
      </c>
      <c r="N22" s="132">
        <v>95.52</v>
      </c>
      <c r="O22" s="132">
        <v>119.42</v>
      </c>
      <c r="P22" s="131">
        <f>122557837/1000000</f>
        <v>122.55783700000001</v>
      </c>
      <c r="Q22" s="131">
        <f>139294314.66/1000000</f>
        <v>139.29431466</v>
      </c>
      <c r="R22" s="131">
        <f>24016475/1000000</f>
        <v>24.016475</v>
      </c>
      <c r="S22" s="131">
        <f>811775.11/1000000</f>
        <v>0.81177511000000002</v>
      </c>
      <c r="T22" s="130">
        <f>5848948.1/1000000</f>
        <v>5.8489480999999994</v>
      </c>
      <c r="U22" s="130">
        <f>12701465/1000000</f>
        <v>12.701465000000001</v>
      </c>
    </row>
    <row r="23" spans="1:21" ht="15" thickBot="1" x14ac:dyDescent="0.25">
      <c r="A23" s="109" t="s">
        <v>174</v>
      </c>
      <c r="B23" s="132"/>
      <c r="C23" s="132"/>
      <c r="D23" s="132"/>
      <c r="E23" s="132"/>
      <c r="F23" s="132"/>
      <c r="G23" s="132"/>
      <c r="H23" s="132"/>
      <c r="I23" s="132"/>
      <c r="J23" s="132"/>
      <c r="K23" s="132"/>
      <c r="L23" s="132"/>
      <c r="M23" s="129">
        <v>3.948</v>
      </c>
      <c r="N23" s="129">
        <v>2.76</v>
      </c>
      <c r="O23" s="129">
        <v>3.71</v>
      </c>
      <c r="P23" s="136">
        <f>3776690/1000000</f>
        <v>3.7766899999999999</v>
      </c>
      <c r="Q23" s="136">
        <f>16745572/1000000</f>
        <v>16.745571999999999</v>
      </c>
      <c r="R23" s="136">
        <f>5743316/1000000</f>
        <v>5.7433160000000001</v>
      </c>
      <c r="S23" s="136">
        <f>2440900.22/1000000</f>
        <v>2.4409002200000001</v>
      </c>
      <c r="T23" s="135">
        <f>1815410.02/1000000</f>
        <v>1.8154100200000001</v>
      </c>
      <c r="U23" s="135">
        <f>754971.75/1000000</f>
        <v>0.75497175000000005</v>
      </c>
    </row>
    <row r="24" spans="1:21" ht="15.75" thickTop="1" x14ac:dyDescent="0.2">
      <c r="A24" s="105" t="s">
        <v>173</v>
      </c>
      <c r="B24" s="125"/>
      <c r="C24" s="125"/>
      <c r="D24" s="125"/>
      <c r="E24" s="125"/>
      <c r="F24" s="125"/>
      <c r="G24" s="125"/>
      <c r="H24" s="125"/>
      <c r="I24" s="125"/>
      <c r="J24" s="125"/>
      <c r="K24" s="125"/>
      <c r="L24" s="125"/>
      <c r="M24" s="134">
        <f t="shared" ref="M24:T24" si="3">SUM(M22:M23)</f>
        <v>70.066999999999993</v>
      </c>
      <c r="N24" s="134">
        <f t="shared" si="3"/>
        <v>98.28</v>
      </c>
      <c r="O24" s="134">
        <f t="shared" si="3"/>
        <v>123.13</v>
      </c>
      <c r="P24" s="134">
        <f t="shared" si="3"/>
        <v>126.33452700000001</v>
      </c>
      <c r="Q24" s="134">
        <f t="shared" si="3"/>
        <v>156.03988666000001</v>
      </c>
      <c r="R24" s="134">
        <f t="shared" si="3"/>
        <v>29.759791</v>
      </c>
      <c r="S24" s="134">
        <f t="shared" si="3"/>
        <v>3.2526753300000002</v>
      </c>
      <c r="T24" s="133">
        <f t="shared" si="3"/>
        <v>7.6643581199999993</v>
      </c>
      <c r="U24" s="133">
        <f>SUM(U22:U23)</f>
        <v>13.45643675</v>
      </c>
    </row>
    <row r="25" spans="1:21" ht="15" x14ac:dyDescent="0.2">
      <c r="A25" s="109"/>
      <c r="B25" s="125"/>
      <c r="C25" s="125"/>
      <c r="D25" s="125"/>
      <c r="E25" s="125"/>
      <c r="F25" s="125"/>
      <c r="G25" s="125"/>
      <c r="H25" s="125"/>
      <c r="I25" s="125"/>
      <c r="J25" s="125"/>
      <c r="K25" s="125"/>
      <c r="L25" s="125"/>
      <c r="M25" s="125"/>
      <c r="N25" s="132"/>
      <c r="O25" s="132"/>
      <c r="P25" s="132"/>
      <c r="Q25" s="131"/>
      <c r="R25" s="120"/>
      <c r="S25" s="120"/>
      <c r="T25" s="119"/>
      <c r="U25" s="119"/>
    </row>
    <row r="26" spans="1:21" x14ac:dyDescent="0.2">
      <c r="A26" s="109" t="s">
        <v>172</v>
      </c>
      <c r="B26" s="132">
        <v>186</v>
      </c>
      <c r="C26" s="132">
        <v>159</v>
      </c>
      <c r="D26" s="132">
        <v>280</v>
      </c>
      <c r="E26" s="132">
        <v>186</v>
      </c>
      <c r="F26" s="132">
        <v>133</v>
      </c>
      <c r="G26" s="132">
        <v>200</v>
      </c>
      <c r="H26" s="132">
        <v>314</v>
      </c>
      <c r="I26" s="132">
        <v>191</v>
      </c>
      <c r="J26" s="132">
        <v>246</v>
      </c>
      <c r="K26" s="132">
        <v>159</v>
      </c>
      <c r="L26" s="132">
        <v>212</v>
      </c>
      <c r="M26" s="132">
        <v>312.7</v>
      </c>
      <c r="N26" s="132">
        <v>448.85</v>
      </c>
      <c r="O26" s="132">
        <v>186.69</v>
      </c>
      <c r="P26" s="131">
        <f>138496104/1000000</f>
        <v>138.496104</v>
      </c>
      <c r="Q26" s="131">
        <f>190202842.36/1000000</f>
        <v>190.20284236000001</v>
      </c>
      <c r="R26" s="131">
        <f>76528046.57/1000000</f>
        <v>76.528046569999987</v>
      </c>
      <c r="S26" s="131">
        <f>92200577.36/1000000</f>
        <v>92.200577359999997</v>
      </c>
      <c r="T26" s="130">
        <f>137814603.66/1000000</f>
        <v>137.81460365999999</v>
      </c>
      <c r="U26" s="130">
        <f>17498385.68/1000000</f>
        <v>17.498385679999998</v>
      </c>
    </row>
    <row r="27" spans="1:21" ht="15" thickBot="1" x14ac:dyDescent="0.25">
      <c r="A27" s="109" t="s">
        <v>171</v>
      </c>
      <c r="B27" s="129">
        <v>218</v>
      </c>
      <c r="C27" s="129">
        <v>195</v>
      </c>
      <c r="D27" s="129">
        <v>182</v>
      </c>
      <c r="E27" s="129">
        <v>553</v>
      </c>
      <c r="F27" s="129">
        <v>574</v>
      </c>
      <c r="G27" s="129">
        <v>1359</v>
      </c>
      <c r="H27" s="129">
        <v>963</v>
      </c>
      <c r="I27" s="129">
        <v>1202</v>
      </c>
      <c r="J27" s="129">
        <v>1095</v>
      </c>
      <c r="K27" s="129">
        <v>1084</v>
      </c>
      <c r="L27" s="129">
        <v>1267</v>
      </c>
      <c r="M27" s="129">
        <v>1264.5999999999999</v>
      </c>
      <c r="N27" s="129">
        <v>1616.05</v>
      </c>
      <c r="O27" s="129">
        <v>1147.1199999999999</v>
      </c>
      <c r="P27" s="128">
        <f>902659142/1000000</f>
        <v>902.65914199999997</v>
      </c>
      <c r="Q27" s="128">
        <f>805913091.93/1000000</f>
        <v>805.91309192999995</v>
      </c>
      <c r="R27" s="128">
        <f>1038449796/1000000</f>
        <v>1038.4497960000001</v>
      </c>
      <c r="S27" s="128">
        <f>1023770121.91/1000000</f>
        <v>1023.7701219099999</v>
      </c>
      <c r="T27" s="127">
        <f>885006152.52/1000000</f>
        <v>885.00615252</v>
      </c>
      <c r="U27" s="127">
        <f>1104740418.31/1000000</f>
        <v>1104.74041831</v>
      </c>
    </row>
    <row r="28" spans="1:21" ht="15.75" thickTop="1" x14ac:dyDescent="0.2">
      <c r="A28" s="126" t="s">
        <v>170</v>
      </c>
      <c r="B28" s="125">
        <f t="shared" ref="B28:T28" si="4">B27+B26</f>
        <v>404</v>
      </c>
      <c r="C28" s="125">
        <f t="shared" si="4"/>
        <v>354</v>
      </c>
      <c r="D28" s="125">
        <f t="shared" si="4"/>
        <v>462</v>
      </c>
      <c r="E28" s="125">
        <f t="shared" si="4"/>
        <v>739</v>
      </c>
      <c r="F28" s="125">
        <f t="shared" si="4"/>
        <v>707</v>
      </c>
      <c r="G28" s="125">
        <f t="shared" si="4"/>
        <v>1559</v>
      </c>
      <c r="H28" s="125">
        <f t="shared" si="4"/>
        <v>1277</v>
      </c>
      <c r="I28" s="125">
        <f t="shared" si="4"/>
        <v>1393</v>
      </c>
      <c r="J28" s="125">
        <f t="shared" si="4"/>
        <v>1341</v>
      </c>
      <c r="K28" s="125">
        <f t="shared" si="4"/>
        <v>1243</v>
      </c>
      <c r="L28" s="125">
        <f t="shared" si="4"/>
        <v>1479</v>
      </c>
      <c r="M28" s="125">
        <f t="shared" si="4"/>
        <v>1577.3</v>
      </c>
      <c r="N28" s="125">
        <f t="shared" si="4"/>
        <v>2064.9</v>
      </c>
      <c r="O28" s="125">
        <f t="shared" si="4"/>
        <v>1333.81</v>
      </c>
      <c r="P28" s="125">
        <f t="shared" si="4"/>
        <v>1041.155246</v>
      </c>
      <c r="Q28" s="125">
        <f t="shared" si="4"/>
        <v>996.11593428999993</v>
      </c>
      <c r="R28" s="125">
        <f t="shared" si="4"/>
        <v>1114.9778425700001</v>
      </c>
      <c r="S28" s="125">
        <f t="shared" si="4"/>
        <v>1115.9706992699998</v>
      </c>
      <c r="T28" s="124">
        <f t="shared" si="4"/>
        <v>1022.82075618</v>
      </c>
      <c r="U28" s="124">
        <f>U27+U26</f>
        <v>1122.23880399</v>
      </c>
    </row>
    <row r="29" spans="1:21" ht="15" x14ac:dyDescent="0.2">
      <c r="A29" s="109"/>
      <c r="B29" s="123"/>
      <c r="C29" s="123"/>
      <c r="D29" s="123"/>
      <c r="E29" s="123"/>
      <c r="F29" s="123"/>
      <c r="G29" s="123"/>
      <c r="H29" s="123"/>
      <c r="I29" s="123"/>
      <c r="J29" s="123"/>
      <c r="K29" s="123"/>
      <c r="L29" s="123"/>
      <c r="M29" s="123"/>
      <c r="N29" s="122"/>
      <c r="O29" s="122"/>
      <c r="P29" s="122"/>
      <c r="Q29" s="121"/>
      <c r="R29" s="120"/>
      <c r="S29" s="120"/>
      <c r="T29" s="119"/>
      <c r="U29" s="119"/>
    </row>
    <row r="30" spans="1:21" x14ac:dyDescent="0.2">
      <c r="A30" s="109" t="s">
        <v>169</v>
      </c>
      <c r="B30" s="111">
        <v>0</v>
      </c>
      <c r="C30" s="111">
        <v>2</v>
      </c>
      <c r="D30" s="111">
        <v>0</v>
      </c>
      <c r="E30" s="118">
        <v>0</v>
      </c>
      <c r="F30" s="118">
        <v>0</v>
      </c>
      <c r="G30" s="118">
        <v>0</v>
      </c>
      <c r="H30" s="118">
        <v>1</v>
      </c>
      <c r="I30" s="118">
        <v>1</v>
      </c>
      <c r="J30" s="118">
        <v>0</v>
      </c>
      <c r="K30" s="118">
        <v>0</v>
      </c>
      <c r="L30" s="118">
        <v>1</v>
      </c>
      <c r="M30" s="118">
        <v>0</v>
      </c>
      <c r="N30" s="118">
        <v>3</v>
      </c>
      <c r="O30" s="118">
        <v>2</v>
      </c>
      <c r="P30" s="111">
        <v>2</v>
      </c>
      <c r="Q30" s="111">
        <v>1</v>
      </c>
      <c r="R30" s="111">
        <v>0</v>
      </c>
      <c r="S30" s="111">
        <v>0</v>
      </c>
      <c r="T30" s="117">
        <v>0</v>
      </c>
      <c r="U30" s="117">
        <v>0</v>
      </c>
    </row>
    <row r="31" spans="1:21" x14ac:dyDescent="0.2">
      <c r="A31" s="109" t="s">
        <v>168</v>
      </c>
      <c r="B31" s="111">
        <v>29</v>
      </c>
      <c r="C31" s="111">
        <v>16</v>
      </c>
      <c r="D31" s="111">
        <v>29</v>
      </c>
      <c r="E31" s="111">
        <v>5</v>
      </c>
      <c r="F31" s="111">
        <v>16</v>
      </c>
      <c r="G31" s="111">
        <v>19</v>
      </c>
      <c r="H31" s="111">
        <v>14</v>
      </c>
      <c r="I31" s="111">
        <v>8</v>
      </c>
      <c r="J31" s="111">
        <v>10</v>
      </c>
      <c r="K31" s="111">
        <v>3</v>
      </c>
      <c r="L31" s="111">
        <v>16</v>
      </c>
      <c r="M31" s="111">
        <v>11</v>
      </c>
      <c r="N31" s="111">
        <v>15</v>
      </c>
      <c r="O31" s="111">
        <v>9</v>
      </c>
      <c r="P31" s="109">
        <v>1</v>
      </c>
      <c r="Q31" s="109">
        <v>1</v>
      </c>
      <c r="R31" s="109">
        <v>0</v>
      </c>
      <c r="S31" s="109">
        <v>0</v>
      </c>
      <c r="T31" s="110">
        <v>1</v>
      </c>
      <c r="U31" s="110">
        <v>2</v>
      </c>
    </row>
    <row r="32" spans="1:21" ht="15" thickBot="1" x14ac:dyDescent="0.25">
      <c r="A32" s="109" t="s">
        <v>167</v>
      </c>
      <c r="B32" s="108">
        <v>1</v>
      </c>
      <c r="C32" s="108">
        <v>0</v>
      </c>
      <c r="D32" s="108">
        <v>2</v>
      </c>
      <c r="E32" s="108">
        <v>5</v>
      </c>
      <c r="F32" s="108">
        <v>2</v>
      </c>
      <c r="G32" s="108">
        <v>2</v>
      </c>
      <c r="H32" s="108">
        <v>0</v>
      </c>
      <c r="I32" s="108">
        <v>2</v>
      </c>
      <c r="J32" s="108">
        <v>1</v>
      </c>
      <c r="K32" s="108">
        <v>0</v>
      </c>
      <c r="L32" s="108">
        <v>1</v>
      </c>
      <c r="M32" s="108">
        <v>0</v>
      </c>
      <c r="N32" s="108">
        <v>1</v>
      </c>
      <c r="O32" s="108">
        <v>0</v>
      </c>
      <c r="P32" s="107">
        <v>1</v>
      </c>
      <c r="Q32" s="107">
        <v>1</v>
      </c>
      <c r="R32" s="107">
        <v>1</v>
      </c>
      <c r="S32" s="107">
        <v>0</v>
      </c>
      <c r="T32" s="106">
        <v>0</v>
      </c>
      <c r="U32" s="106">
        <v>0</v>
      </c>
    </row>
    <row r="33" spans="1:21" ht="15.75" thickTop="1" x14ac:dyDescent="0.2">
      <c r="A33" s="105" t="s">
        <v>166</v>
      </c>
      <c r="B33" s="113">
        <v>30</v>
      </c>
      <c r="C33" s="113">
        <v>18</v>
      </c>
      <c r="D33" s="113">
        <v>31</v>
      </c>
      <c r="E33" s="113">
        <v>10</v>
      </c>
      <c r="F33" s="113">
        <v>18</v>
      </c>
      <c r="G33" s="113">
        <v>21</v>
      </c>
      <c r="H33" s="113">
        <v>15</v>
      </c>
      <c r="I33" s="113">
        <v>11</v>
      </c>
      <c r="J33" s="113">
        <v>11</v>
      </c>
      <c r="K33" s="113">
        <v>3</v>
      </c>
      <c r="L33" s="113">
        <v>18</v>
      </c>
      <c r="M33" s="113">
        <v>11</v>
      </c>
      <c r="N33" s="113">
        <v>19</v>
      </c>
      <c r="O33" s="113">
        <v>11</v>
      </c>
      <c r="P33" s="105">
        <f>P30+P31+P32</f>
        <v>4</v>
      </c>
      <c r="Q33" s="105">
        <f>SUM(Q30:Q32)</f>
        <v>3</v>
      </c>
      <c r="R33" s="105">
        <f>SUM(R30:R32)</f>
        <v>1</v>
      </c>
      <c r="S33" s="105">
        <f>SUM(S30:S32)</f>
        <v>0</v>
      </c>
      <c r="T33" s="112">
        <f>SUM(T30:T32)</f>
        <v>1</v>
      </c>
      <c r="U33" s="112">
        <f>SUM(U30:U32)</f>
        <v>2</v>
      </c>
    </row>
    <row r="34" spans="1:21" ht="15" x14ac:dyDescent="0.2">
      <c r="A34" s="105"/>
      <c r="B34" s="113"/>
      <c r="C34" s="113"/>
      <c r="D34" s="113"/>
      <c r="E34" s="113"/>
      <c r="F34" s="113"/>
      <c r="G34" s="113"/>
      <c r="H34" s="113"/>
      <c r="I34" s="113"/>
      <c r="J34" s="113"/>
      <c r="K34" s="113"/>
      <c r="L34" s="113"/>
      <c r="M34" s="113"/>
      <c r="N34" s="113"/>
      <c r="O34" s="113"/>
      <c r="P34" s="105"/>
      <c r="Q34" s="105"/>
      <c r="R34" s="105"/>
      <c r="S34" s="105"/>
      <c r="T34" s="112"/>
      <c r="U34" s="112"/>
    </row>
    <row r="35" spans="1:21" x14ac:dyDescent="0.2">
      <c r="A35" s="109" t="s">
        <v>165</v>
      </c>
      <c r="B35" s="116">
        <v>9</v>
      </c>
      <c r="C35" s="116">
        <v>8</v>
      </c>
      <c r="D35" s="116">
        <v>5</v>
      </c>
      <c r="E35" s="116">
        <v>12</v>
      </c>
      <c r="F35" s="116">
        <v>20</v>
      </c>
      <c r="G35" s="116">
        <v>16</v>
      </c>
      <c r="H35" s="116">
        <v>12</v>
      </c>
      <c r="I35" s="116">
        <v>14</v>
      </c>
      <c r="J35" s="116">
        <v>9</v>
      </c>
      <c r="K35" s="116">
        <v>13</v>
      </c>
      <c r="L35" s="116">
        <v>12</v>
      </c>
      <c r="M35" s="111">
        <v>12</v>
      </c>
      <c r="N35" s="111">
        <v>9</v>
      </c>
      <c r="O35" s="111">
        <v>15</v>
      </c>
      <c r="P35" s="109">
        <v>12</v>
      </c>
      <c r="Q35" s="109">
        <v>16</v>
      </c>
      <c r="R35" s="109">
        <v>4</v>
      </c>
      <c r="S35" s="109">
        <v>5</v>
      </c>
      <c r="T35" s="110">
        <v>1</v>
      </c>
      <c r="U35" s="110">
        <v>11</v>
      </c>
    </row>
    <row r="36" spans="1:21" x14ac:dyDescent="0.2">
      <c r="A36" s="109" t="s">
        <v>164</v>
      </c>
      <c r="B36" s="116">
        <v>2</v>
      </c>
      <c r="C36" s="116">
        <v>2</v>
      </c>
      <c r="D36" s="116">
        <v>1</v>
      </c>
      <c r="E36" s="116">
        <v>2</v>
      </c>
      <c r="F36" s="116">
        <v>4</v>
      </c>
      <c r="G36" s="116">
        <v>4</v>
      </c>
      <c r="H36" s="116">
        <v>1</v>
      </c>
      <c r="I36" s="116">
        <v>6</v>
      </c>
      <c r="J36" s="116">
        <v>2</v>
      </c>
      <c r="K36" s="116">
        <v>1</v>
      </c>
      <c r="L36" s="116">
        <v>1</v>
      </c>
      <c r="M36" s="111">
        <v>3</v>
      </c>
      <c r="N36" s="111">
        <v>2</v>
      </c>
      <c r="O36" s="111">
        <v>2</v>
      </c>
      <c r="P36" s="109">
        <v>3</v>
      </c>
      <c r="Q36" s="109">
        <v>1</v>
      </c>
      <c r="R36" s="109">
        <v>1</v>
      </c>
      <c r="S36" s="109">
        <v>1</v>
      </c>
      <c r="T36" s="110">
        <v>0</v>
      </c>
      <c r="U36" s="110">
        <v>0</v>
      </c>
    </row>
    <row r="37" spans="1:21" ht="15" thickBot="1" x14ac:dyDescent="0.25">
      <c r="A37" s="109" t="s">
        <v>163</v>
      </c>
      <c r="B37" s="115">
        <v>3</v>
      </c>
      <c r="C37" s="115">
        <v>0</v>
      </c>
      <c r="D37" s="115">
        <v>0</v>
      </c>
      <c r="E37" s="115">
        <v>0</v>
      </c>
      <c r="F37" s="115">
        <v>1</v>
      </c>
      <c r="G37" s="115">
        <v>0</v>
      </c>
      <c r="H37" s="115">
        <v>0</v>
      </c>
      <c r="I37" s="115">
        <v>1</v>
      </c>
      <c r="J37" s="115">
        <v>0</v>
      </c>
      <c r="K37" s="115">
        <v>0</v>
      </c>
      <c r="L37" s="115">
        <v>0</v>
      </c>
      <c r="M37" s="115">
        <v>0</v>
      </c>
      <c r="N37" s="108">
        <v>0</v>
      </c>
      <c r="O37" s="108">
        <v>2</v>
      </c>
      <c r="P37" s="107">
        <v>1</v>
      </c>
      <c r="Q37" s="107">
        <v>0</v>
      </c>
      <c r="R37" s="107">
        <v>0</v>
      </c>
      <c r="S37" s="107">
        <v>0</v>
      </c>
      <c r="T37" s="106">
        <v>0</v>
      </c>
      <c r="U37" s="106">
        <v>0</v>
      </c>
    </row>
    <row r="38" spans="1:21" ht="15.75" thickTop="1" x14ac:dyDescent="0.2">
      <c r="A38" s="105" t="s">
        <v>162</v>
      </c>
      <c r="B38" s="114">
        <v>14</v>
      </c>
      <c r="C38" s="114">
        <v>10</v>
      </c>
      <c r="D38" s="114">
        <v>6</v>
      </c>
      <c r="E38" s="114">
        <v>14</v>
      </c>
      <c r="F38" s="114">
        <v>25</v>
      </c>
      <c r="G38" s="114">
        <v>20</v>
      </c>
      <c r="H38" s="114">
        <v>13</v>
      </c>
      <c r="I38" s="114">
        <v>21</v>
      </c>
      <c r="J38" s="114">
        <v>11</v>
      </c>
      <c r="K38" s="114">
        <v>14</v>
      </c>
      <c r="L38" s="114">
        <v>13</v>
      </c>
      <c r="M38" s="113">
        <v>15</v>
      </c>
      <c r="N38" s="113">
        <v>11</v>
      </c>
      <c r="O38" s="113">
        <v>19</v>
      </c>
      <c r="P38" s="105">
        <f>P37+P36+P35</f>
        <v>16</v>
      </c>
      <c r="Q38" s="105">
        <f>SUM(Q35:Q37)</f>
        <v>17</v>
      </c>
      <c r="R38" s="105">
        <f>SUM(R35:R37)</f>
        <v>5</v>
      </c>
      <c r="S38" s="105">
        <f>SUM(S35:S37)</f>
        <v>6</v>
      </c>
      <c r="T38" s="112">
        <f>SUM(T35:T37)</f>
        <v>1</v>
      </c>
      <c r="U38" s="112">
        <f>SUM(U35:U37)</f>
        <v>11</v>
      </c>
    </row>
    <row r="39" spans="1:21" ht="15" x14ac:dyDescent="0.2">
      <c r="A39" s="105"/>
      <c r="B39" s="114"/>
      <c r="C39" s="114"/>
      <c r="D39" s="114"/>
      <c r="E39" s="114"/>
      <c r="F39" s="114"/>
      <c r="G39" s="114"/>
      <c r="H39" s="114"/>
      <c r="I39" s="114"/>
      <c r="J39" s="114"/>
      <c r="K39" s="114"/>
      <c r="L39" s="114"/>
      <c r="M39" s="113"/>
      <c r="N39" s="113"/>
      <c r="O39" s="113"/>
      <c r="P39" s="105"/>
      <c r="Q39" s="105"/>
      <c r="R39" s="105"/>
      <c r="S39" s="105"/>
      <c r="T39" s="112"/>
      <c r="U39" s="112"/>
    </row>
    <row r="40" spans="1:21" x14ac:dyDescent="0.2">
      <c r="A40" s="109" t="s">
        <v>161</v>
      </c>
      <c r="B40" s="111">
        <v>82</v>
      </c>
      <c r="C40" s="111">
        <v>86</v>
      </c>
      <c r="D40" s="111">
        <v>105</v>
      </c>
      <c r="E40" s="111">
        <v>104</v>
      </c>
      <c r="F40" s="111">
        <v>79</v>
      </c>
      <c r="G40" s="111">
        <v>76</v>
      </c>
      <c r="H40" s="111">
        <v>89</v>
      </c>
      <c r="I40" s="111">
        <v>71</v>
      </c>
      <c r="J40" s="111">
        <v>70</v>
      </c>
      <c r="K40" s="111">
        <v>73</v>
      </c>
      <c r="L40" s="111">
        <v>56</v>
      </c>
      <c r="M40" s="111">
        <v>52</v>
      </c>
      <c r="N40" s="111">
        <v>59</v>
      </c>
      <c r="O40" s="111">
        <v>51</v>
      </c>
      <c r="P40" s="109">
        <v>42</v>
      </c>
      <c r="Q40" s="109">
        <v>33</v>
      </c>
      <c r="R40" s="109">
        <v>29</v>
      </c>
      <c r="S40" s="109">
        <v>23</v>
      </c>
      <c r="T40" s="110">
        <v>23</v>
      </c>
      <c r="U40" s="110">
        <v>14</v>
      </c>
    </row>
    <row r="41" spans="1:21" ht="15" thickBot="1" x14ac:dyDescent="0.25">
      <c r="A41" s="109" t="s">
        <v>160</v>
      </c>
      <c r="B41" s="108">
        <v>12</v>
      </c>
      <c r="C41" s="108">
        <v>12</v>
      </c>
      <c r="D41" s="108">
        <v>14</v>
      </c>
      <c r="E41" s="108">
        <v>19</v>
      </c>
      <c r="F41" s="108">
        <v>21</v>
      </c>
      <c r="G41" s="108">
        <v>23</v>
      </c>
      <c r="H41" s="108">
        <v>23</v>
      </c>
      <c r="I41" s="108">
        <v>24</v>
      </c>
      <c r="J41" s="108">
        <v>23</v>
      </c>
      <c r="K41" s="108">
        <v>23</v>
      </c>
      <c r="L41" s="108">
        <v>24</v>
      </c>
      <c r="M41" s="108">
        <v>24</v>
      </c>
      <c r="N41" s="108">
        <v>25</v>
      </c>
      <c r="O41" s="108">
        <v>25</v>
      </c>
      <c r="P41" s="107">
        <v>25</v>
      </c>
      <c r="Q41" s="107">
        <v>26</v>
      </c>
      <c r="R41" s="107">
        <v>27</v>
      </c>
      <c r="S41" s="107">
        <v>27</v>
      </c>
      <c r="T41" s="106">
        <v>27</v>
      </c>
      <c r="U41" s="106">
        <v>27</v>
      </c>
    </row>
    <row r="42" spans="1:21" ht="15.75" thickTop="1" x14ac:dyDescent="0.25">
      <c r="A42" s="105" t="s">
        <v>159</v>
      </c>
      <c r="B42" s="104">
        <f t="shared" ref="B42:T42" si="5">SUM(B40:B41)</f>
        <v>94</v>
      </c>
      <c r="C42" s="104">
        <f t="shared" si="5"/>
        <v>98</v>
      </c>
      <c r="D42" s="104">
        <f t="shared" si="5"/>
        <v>119</v>
      </c>
      <c r="E42" s="104">
        <f t="shared" si="5"/>
        <v>123</v>
      </c>
      <c r="F42" s="104">
        <f t="shared" si="5"/>
        <v>100</v>
      </c>
      <c r="G42" s="104">
        <f t="shared" si="5"/>
        <v>99</v>
      </c>
      <c r="H42" s="104">
        <f t="shared" si="5"/>
        <v>112</v>
      </c>
      <c r="I42" s="104">
        <f t="shared" si="5"/>
        <v>95</v>
      </c>
      <c r="J42" s="104">
        <f t="shared" si="5"/>
        <v>93</v>
      </c>
      <c r="K42" s="104">
        <f t="shared" si="5"/>
        <v>96</v>
      </c>
      <c r="L42" s="104">
        <f t="shared" si="5"/>
        <v>80</v>
      </c>
      <c r="M42" s="104">
        <f t="shared" si="5"/>
        <v>76</v>
      </c>
      <c r="N42" s="104">
        <f t="shared" si="5"/>
        <v>84</v>
      </c>
      <c r="O42" s="104">
        <f t="shared" si="5"/>
        <v>76</v>
      </c>
      <c r="P42" s="104">
        <f t="shared" si="5"/>
        <v>67</v>
      </c>
      <c r="Q42" s="104">
        <f t="shared" si="5"/>
        <v>59</v>
      </c>
      <c r="R42" s="104">
        <f t="shared" si="5"/>
        <v>56</v>
      </c>
      <c r="S42" s="104">
        <f t="shared" si="5"/>
        <v>50</v>
      </c>
      <c r="T42" s="103">
        <f t="shared" si="5"/>
        <v>50</v>
      </c>
      <c r="U42" s="103">
        <f>SUM(U40:U41)</f>
        <v>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072"/>
    <pageSetUpPr fitToPage="1"/>
  </sheetPr>
  <dimension ref="A2:T37"/>
  <sheetViews>
    <sheetView zoomScale="85" zoomScaleNormal="85" zoomScalePageLayoutView="85" workbookViewId="0"/>
  </sheetViews>
  <sheetFormatPr defaultColWidth="11.42578125" defaultRowHeight="12" customHeight="1" x14ac:dyDescent="0.2"/>
  <cols>
    <col min="1" max="1" width="40" bestFit="1" customWidth="1"/>
    <col min="2" max="2" width="21" bestFit="1" customWidth="1"/>
    <col min="3" max="4" width="13" bestFit="1" customWidth="1"/>
    <col min="5" max="5" width="10" bestFit="1" customWidth="1"/>
    <col min="6" max="7" width="13" bestFit="1" customWidth="1"/>
    <col min="8" max="8" width="10" bestFit="1" customWidth="1"/>
    <col min="9" max="10" width="13" bestFit="1" customWidth="1"/>
    <col min="11" max="11" width="10" bestFit="1" customWidth="1"/>
    <col min="12" max="13" width="13" bestFit="1" customWidth="1"/>
    <col min="14" max="14" width="8" bestFit="1" customWidth="1"/>
    <col min="15" max="16" width="13" bestFit="1" customWidth="1"/>
    <col min="17" max="17" width="8" bestFit="1" customWidth="1"/>
    <col min="18" max="19" width="13" bestFit="1" customWidth="1"/>
    <col min="20" max="20" width="8" bestFit="1" customWidth="1"/>
  </cols>
  <sheetData>
    <row r="2" spans="1:20" ht="17.100000000000001" customHeight="1" x14ac:dyDescent="0.25">
      <c r="A2" s="174" t="s">
        <v>0</v>
      </c>
      <c r="B2" s="175"/>
      <c r="C2" s="175"/>
      <c r="D2" s="175"/>
      <c r="E2" s="175"/>
      <c r="F2" s="175"/>
      <c r="G2" s="175"/>
      <c r="H2" s="175"/>
      <c r="I2" s="175"/>
      <c r="J2" s="175"/>
      <c r="K2" s="175"/>
      <c r="L2" s="175"/>
      <c r="M2" s="175"/>
      <c r="N2" s="175"/>
      <c r="O2" s="175"/>
      <c r="P2" s="175"/>
      <c r="Q2" s="175"/>
      <c r="R2" s="175"/>
      <c r="S2" s="175"/>
      <c r="T2" s="175"/>
    </row>
    <row r="3" spans="1:20" ht="12" customHeight="1" thickBot="1" x14ac:dyDescent="0.25"/>
    <row r="4" spans="1:20" ht="114.95" customHeight="1" thickBot="1" x14ac:dyDescent="0.3">
      <c r="A4" s="176"/>
      <c r="B4" s="176"/>
      <c r="C4" s="173" t="s">
        <v>1</v>
      </c>
      <c r="D4" s="173"/>
      <c r="E4" s="173"/>
      <c r="F4" s="173" t="s">
        <v>2</v>
      </c>
      <c r="G4" s="173"/>
      <c r="H4" s="173"/>
      <c r="I4" s="173" t="s">
        <v>3</v>
      </c>
      <c r="J4" s="173"/>
      <c r="K4" s="173"/>
      <c r="L4" s="173" t="s">
        <v>4</v>
      </c>
      <c r="M4" s="173"/>
      <c r="N4" s="173"/>
      <c r="O4" s="173" t="s">
        <v>5</v>
      </c>
      <c r="P4" s="173"/>
      <c r="Q4" s="173"/>
      <c r="R4" s="173" t="s">
        <v>6</v>
      </c>
      <c r="S4" s="173"/>
      <c r="T4" s="173"/>
    </row>
    <row r="5" spans="1:20" ht="33" customHeight="1" thickBot="1" x14ac:dyDescent="0.3">
      <c r="A5" s="56" t="s">
        <v>7</v>
      </c>
      <c r="B5" s="56" t="s">
        <v>8</v>
      </c>
      <c r="C5" s="61" t="s">
        <v>9</v>
      </c>
      <c r="D5" s="61" t="s">
        <v>10</v>
      </c>
      <c r="E5" s="61" t="s">
        <v>11</v>
      </c>
      <c r="F5" s="61" t="s">
        <v>9</v>
      </c>
      <c r="G5" s="61" t="s">
        <v>10</v>
      </c>
      <c r="H5" s="61" t="s">
        <v>11</v>
      </c>
      <c r="I5" s="61" t="s">
        <v>9</v>
      </c>
      <c r="J5" s="61" t="s">
        <v>10</v>
      </c>
      <c r="K5" s="61" t="s">
        <v>11</v>
      </c>
      <c r="L5" s="61" t="s">
        <v>9</v>
      </c>
      <c r="M5" s="61" t="s">
        <v>10</v>
      </c>
      <c r="N5" s="61" t="s">
        <v>11</v>
      </c>
      <c r="O5" s="61" t="s">
        <v>9</v>
      </c>
      <c r="P5" s="61" t="s">
        <v>10</v>
      </c>
      <c r="Q5" s="61" t="s">
        <v>11</v>
      </c>
      <c r="R5" s="61" t="s">
        <v>9</v>
      </c>
      <c r="S5" s="61" t="s">
        <v>10</v>
      </c>
      <c r="T5" s="61" t="s">
        <v>11</v>
      </c>
    </row>
    <row r="6" spans="1:20" ht="15" x14ac:dyDescent="0.25">
      <c r="A6" s="57" t="s">
        <v>12</v>
      </c>
      <c r="B6" s="57" t="s">
        <v>13</v>
      </c>
      <c r="C6" s="6">
        <v>2.6432699860000001E-3</v>
      </c>
      <c r="D6" s="6">
        <v>1.6625667496779999E-2</v>
      </c>
      <c r="E6" s="63">
        <v>8.7484660619890006E-2</v>
      </c>
      <c r="F6" s="6">
        <v>2.8688259449999999E-3</v>
      </c>
      <c r="G6" s="6">
        <v>1.8044371751779999E-2</v>
      </c>
      <c r="H6" s="63">
        <v>9.4949916393389996E-2</v>
      </c>
      <c r="I6" s="6">
        <v>3.1390190390000001E-3</v>
      </c>
      <c r="J6" s="6">
        <v>1.974383513031E-2</v>
      </c>
      <c r="K6" s="63">
        <v>0.10389253340022001</v>
      </c>
      <c r="L6" s="6">
        <v>2.6766998600000002E-4</v>
      </c>
      <c r="M6" s="6">
        <v>1.6835935071599999E-3</v>
      </c>
      <c r="N6" s="63">
        <v>8.8591093635400006E-3</v>
      </c>
      <c r="O6" s="6">
        <v>4.9322594500000004E-4</v>
      </c>
      <c r="P6" s="6">
        <v>3.10229776216E-3</v>
      </c>
      <c r="Q6" s="63">
        <v>1.6324365137040001E-2</v>
      </c>
      <c r="R6" s="6">
        <v>7.6341903900000005E-4</v>
      </c>
      <c r="S6" s="6">
        <v>4.8017611406900003E-3</v>
      </c>
      <c r="T6" s="63">
        <v>2.526698214387E-2</v>
      </c>
    </row>
    <row r="7" spans="1:20" ht="15" x14ac:dyDescent="0.25">
      <c r="A7" s="57" t="s">
        <v>14</v>
      </c>
      <c r="B7" s="57" t="s">
        <v>13</v>
      </c>
      <c r="C7" s="6">
        <v>3.7566358213000001E-2</v>
      </c>
      <c r="D7" s="6">
        <v>0.23628527695702001</v>
      </c>
      <c r="E7" s="63">
        <v>1.2981935085579701</v>
      </c>
      <c r="F7" s="6">
        <v>4.073159203E-2</v>
      </c>
      <c r="G7" s="6">
        <v>0.25619399807507998</v>
      </c>
      <c r="H7" s="63">
        <v>1.4075755777753101</v>
      </c>
      <c r="I7" s="6">
        <v>4.6045226430000002E-2</v>
      </c>
      <c r="J7" s="6">
        <v>0.28961575188825001</v>
      </c>
      <c r="K7" s="63">
        <v>1.5912006618417001</v>
      </c>
      <c r="L7" s="6">
        <v>8.2663582129999993E-3</v>
      </c>
      <c r="M7" s="6">
        <v>5.1993827261880003E-2</v>
      </c>
      <c r="N7" s="63">
        <v>0.28566337228339</v>
      </c>
      <c r="O7" s="6">
        <v>1.143159203E-2</v>
      </c>
      <c r="P7" s="6">
        <v>7.1902548379940007E-2</v>
      </c>
      <c r="Q7" s="63">
        <v>0.39504544150073001</v>
      </c>
      <c r="R7" s="6">
        <v>1.6745226429999999E-2</v>
      </c>
      <c r="S7" s="6">
        <v>0.10532430219310999</v>
      </c>
      <c r="T7" s="63">
        <v>0.57867052556711995</v>
      </c>
    </row>
    <row r="8" spans="1:20" ht="15" x14ac:dyDescent="0.25">
      <c r="A8" s="57" t="s">
        <v>15</v>
      </c>
      <c r="B8" s="57" t="s">
        <v>16</v>
      </c>
      <c r="C8" s="6">
        <v>3.7823352710000001E-2</v>
      </c>
      <c r="D8" s="6">
        <v>0.23790172366063</v>
      </c>
      <c r="E8" s="63">
        <v>1.16596061082831</v>
      </c>
      <c r="F8" s="6">
        <v>5.3371501789999998E-2</v>
      </c>
      <c r="G8" s="6">
        <v>0.33569663608484002</v>
      </c>
      <c r="H8" s="63">
        <v>1.6452552290913101</v>
      </c>
      <c r="I8" s="6">
        <v>7.3895284470000003E-2</v>
      </c>
      <c r="J8" s="6">
        <v>0.46478734131777999</v>
      </c>
      <c r="K8" s="63">
        <v>2.2779310887263899</v>
      </c>
      <c r="L8" s="6">
        <v>2.1123352710000001E-2</v>
      </c>
      <c r="M8" s="6">
        <v>0.13286188714496999</v>
      </c>
      <c r="N8" s="63">
        <v>0.65115848976502</v>
      </c>
      <c r="O8" s="6">
        <v>3.6671501789999998E-2</v>
      </c>
      <c r="P8" s="6">
        <v>0.23065679956918</v>
      </c>
      <c r="Q8" s="63">
        <v>1.13045310802802</v>
      </c>
      <c r="R8" s="6">
        <v>5.7195284470000003E-2</v>
      </c>
      <c r="S8" s="6">
        <v>0.35974750480211998</v>
      </c>
      <c r="T8" s="63">
        <v>1.7631289676631099</v>
      </c>
    </row>
    <row r="9" spans="1:20" ht="15" x14ac:dyDescent="0.25">
      <c r="A9" s="57" t="s">
        <v>17</v>
      </c>
      <c r="B9" s="57" t="s">
        <v>13</v>
      </c>
      <c r="C9" s="6">
        <v>5.4299932151539998E-2</v>
      </c>
      <c r="D9" s="6">
        <v>0.34153628718619</v>
      </c>
      <c r="E9" s="63">
        <v>1.95364938737561</v>
      </c>
      <c r="F9" s="6">
        <v>6.5918610627609994E-2</v>
      </c>
      <c r="G9" s="6">
        <v>0.41461557387210002</v>
      </c>
      <c r="H9" s="63">
        <v>2.3716761359826899</v>
      </c>
      <c r="I9" s="6">
        <v>8.5940009219040006E-2</v>
      </c>
      <c r="J9" s="6">
        <v>0.54054637835459995</v>
      </c>
      <c r="K9" s="63">
        <v>3.0920231335327002</v>
      </c>
      <c r="L9" s="6">
        <v>1.067077980422E-2</v>
      </c>
      <c r="M9" s="6">
        <v>6.7117183600590005E-2</v>
      </c>
      <c r="N9" s="63">
        <v>0.38392243970314999</v>
      </c>
      <c r="O9" s="6">
        <v>2.2289458280290001E-2</v>
      </c>
      <c r="P9" s="6">
        <v>0.14019647028650001</v>
      </c>
      <c r="Q9" s="63">
        <v>0.80194918831022</v>
      </c>
      <c r="R9" s="6">
        <v>4.2310856871709997E-2</v>
      </c>
      <c r="S9" s="6">
        <v>0.266127274769</v>
      </c>
      <c r="T9" s="63">
        <v>1.52229618586024</v>
      </c>
    </row>
    <row r="10" spans="1:20" ht="15" x14ac:dyDescent="0.25">
      <c r="A10" s="57" t="s">
        <v>18</v>
      </c>
      <c r="B10" s="57" t="s">
        <v>13</v>
      </c>
      <c r="C10" s="6">
        <v>0.11400462431317</v>
      </c>
      <c r="D10" s="6">
        <v>0.71706749101108003</v>
      </c>
      <c r="E10" s="63">
        <v>4.2085938121337598</v>
      </c>
      <c r="F10" s="6">
        <v>0.12254462431316999</v>
      </c>
      <c r="G10" s="6">
        <v>0.77078247327716998</v>
      </c>
      <c r="H10" s="63">
        <v>4.5238563847895001</v>
      </c>
      <c r="I10" s="6">
        <v>0.13575462431317001</v>
      </c>
      <c r="J10" s="6">
        <v>0.85387087090422997</v>
      </c>
      <c r="K10" s="63">
        <v>5.0115166406188099</v>
      </c>
      <c r="L10" s="6">
        <v>2.4170000000000001E-2</v>
      </c>
      <c r="M10" s="6">
        <v>0.15202472147207</v>
      </c>
      <c r="N10" s="63">
        <v>0.89225952940154996</v>
      </c>
      <c r="O10" s="6">
        <v>3.2710000000000003E-2</v>
      </c>
      <c r="P10" s="6">
        <v>0.20573970373816</v>
      </c>
      <c r="Q10" s="63">
        <v>1.2075221020572899</v>
      </c>
      <c r="R10" s="6">
        <v>4.5920000000000002E-2</v>
      </c>
      <c r="S10" s="6">
        <v>0.28882810136522002</v>
      </c>
      <c r="T10" s="63">
        <v>1.6951823578866001</v>
      </c>
    </row>
    <row r="11" spans="1:20" ht="15" x14ac:dyDescent="0.25">
      <c r="A11" s="57" t="s">
        <v>19</v>
      </c>
      <c r="B11" s="57" t="s">
        <v>13</v>
      </c>
      <c r="C11" s="6">
        <v>0.13749222676532</v>
      </c>
      <c r="D11" s="6">
        <v>0.86480006117386998</v>
      </c>
      <c r="E11" s="63">
        <v>5.1096025557266804</v>
      </c>
      <c r="F11" s="6">
        <v>0.14314612086924999</v>
      </c>
      <c r="G11" s="6">
        <v>0.90036198406926005</v>
      </c>
      <c r="H11" s="63">
        <v>5.3197173559802602</v>
      </c>
      <c r="I11" s="6">
        <v>0.15955098488433</v>
      </c>
      <c r="J11" s="6">
        <v>1.0035454711474501</v>
      </c>
      <c r="K11" s="63">
        <v>5.9293688037008696</v>
      </c>
      <c r="L11" s="6">
        <v>9.9320432553600003E-3</v>
      </c>
      <c r="M11" s="6">
        <v>6.2470670647279999E-2</v>
      </c>
      <c r="N11" s="63">
        <v>0.36910300163949</v>
      </c>
      <c r="O11" s="6">
        <v>1.5585937359279999E-2</v>
      </c>
      <c r="P11" s="6">
        <v>9.8032593542669993E-2</v>
      </c>
      <c r="Q11" s="63">
        <v>0.57921780189308003</v>
      </c>
      <c r="R11" s="6">
        <v>3.199080137437E-2</v>
      </c>
      <c r="S11" s="6">
        <v>0.20121608062085999</v>
      </c>
      <c r="T11" s="63">
        <v>1.1888692496136799</v>
      </c>
    </row>
    <row r="12" spans="1:20" ht="15" x14ac:dyDescent="0.25">
      <c r="A12" s="57" t="s">
        <v>20</v>
      </c>
      <c r="B12" s="57" t="s">
        <v>13</v>
      </c>
      <c r="C12" s="6">
        <v>0.19240884550015999</v>
      </c>
      <c r="D12" s="6">
        <v>1.2102151901499401</v>
      </c>
      <c r="E12" s="63">
        <v>7.2250498937772196</v>
      </c>
      <c r="F12" s="6">
        <v>0.20548895839768</v>
      </c>
      <c r="G12" s="6">
        <v>1.29248662250694</v>
      </c>
      <c r="H12" s="63">
        <v>7.7162147778819801</v>
      </c>
      <c r="I12" s="6">
        <v>0.21817757274102001</v>
      </c>
      <c r="J12" s="6">
        <v>1.37229560311976</v>
      </c>
      <c r="K12" s="63">
        <v>8.1926786923927093</v>
      </c>
      <c r="L12" s="6">
        <v>2.6739943867000002E-2</v>
      </c>
      <c r="M12" s="6">
        <v>0.16818918157053001</v>
      </c>
      <c r="N12" s="63">
        <v>1.0040984763131899</v>
      </c>
      <c r="O12" s="6">
        <v>3.9820056764520002E-2</v>
      </c>
      <c r="P12" s="6">
        <v>0.25046061392753</v>
      </c>
      <c r="Q12" s="63">
        <v>1.4952633604179599</v>
      </c>
      <c r="R12" s="6">
        <v>5.2508671107859999E-2</v>
      </c>
      <c r="S12" s="6">
        <v>0.33026959454034999</v>
      </c>
      <c r="T12" s="63">
        <v>1.9717272749286801</v>
      </c>
    </row>
    <row r="13" spans="1:20" ht="15" x14ac:dyDescent="0.25">
      <c r="A13" s="57" t="s">
        <v>21</v>
      </c>
      <c r="B13" s="57" t="s">
        <v>22</v>
      </c>
      <c r="C13" s="6">
        <v>0.30081981780025002</v>
      </c>
      <c r="D13" s="6">
        <v>1.8920996696053101</v>
      </c>
      <c r="E13" s="63">
        <v>10.803315819577</v>
      </c>
      <c r="F13" s="6">
        <v>0.30081981780025002</v>
      </c>
      <c r="G13" s="6">
        <v>1.8920996696053101</v>
      </c>
      <c r="H13" s="63">
        <v>10.803315819577</v>
      </c>
      <c r="I13" s="6">
        <v>0.30081981780025002</v>
      </c>
      <c r="J13" s="6">
        <v>1.8920996696053101</v>
      </c>
      <c r="K13" s="63">
        <v>10.803315819577</v>
      </c>
      <c r="L13" s="6" t="s">
        <v>23</v>
      </c>
      <c r="M13" s="6" t="s">
        <v>23</v>
      </c>
      <c r="N13" s="63" t="s">
        <v>23</v>
      </c>
      <c r="O13" s="6" t="s">
        <v>23</v>
      </c>
      <c r="P13" s="6" t="s">
        <v>23</v>
      </c>
      <c r="Q13" s="63" t="s">
        <v>23</v>
      </c>
      <c r="R13" s="6" t="s">
        <v>23</v>
      </c>
      <c r="S13" s="6" t="s">
        <v>23</v>
      </c>
      <c r="T13" s="63" t="s">
        <v>23</v>
      </c>
    </row>
    <row r="14" spans="1:20" ht="15" x14ac:dyDescent="0.25">
      <c r="A14" s="57" t="s">
        <v>24</v>
      </c>
      <c r="B14" s="57" t="s">
        <v>16</v>
      </c>
      <c r="C14" s="6">
        <v>0.30244940200999998</v>
      </c>
      <c r="D14" s="6">
        <v>1.9023494455921901</v>
      </c>
      <c r="E14" s="63">
        <v>11.5407167129465</v>
      </c>
      <c r="F14" s="6">
        <v>0.31445024663999999</v>
      </c>
      <c r="G14" s="6">
        <v>1.97783248499249</v>
      </c>
      <c r="H14" s="63">
        <v>11.9986390869717</v>
      </c>
      <c r="I14" s="6">
        <v>0.33275117171000002</v>
      </c>
      <c r="J14" s="6">
        <v>2.09294183693489</v>
      </c>
      <c r="K14" s="63">
        <v>12.696956856536101</v>
      </c>
      <c r="L14" s="6">
        <v>2.3449402009999998E-2</v>
      </c>
      <c r="M14" s="6">
        <v>0.14749229661798999</v>
      </c>
      <c r="N14" s="63">
        <v>0.89477084063291001</v>
      </c>
      <c r="O14" s="6">
        <v>3.5450246640000002E-2</v>
      </c>
      <c r="P14" s="6">
        <v>0.22297533601829</v>
      </c>
      <c r="Q14" s="63">
        <v>1.3526932146580899</v>
      </c>
      <c r="R14" s="6">
        <v>5.3751171709999997E-2</v>
      </c>
      <c r="S14" s="6">
        <v>0.33808468796069002</v>
      </c>
      <c r="T14" s="63">
        <v>2.0510109842225499</v>
      </c>
    </row>
    <row r="15" spans="1:20" ht="15" x14ac:dyDescent="0.25">
      <c r="A15" s="57" t="s">
        <v>25</v>
      </c>
      <c r="B15" s="57" t="s">
        <v>22</v>
      </c>
      <c r="C15" s="6">
        <v>0.44795265267106998</v>
      </c>
      <c r="D15" s="6">
        <v>2.81753732954046</v>
      </c>
      <c r="E15" s="63">
        <v>16.6172251717934</v>
      </c>
      <c r="F15" s="6">
        <v>0.66394970265964004</v>
      </c>
      <c r="G15" s="6">
        <v>4.1761178576041802</v>
      </c>
      <c r="H15" s="63">
        <v>24.7679466358409</v>
      </c>
      <c r="I15" s="6">
        <v>0.96113356782847004</v>
      </c>
      <c r="J15" s="6">
        <v>6.0453480739170899</v>
      </c>
      <c r="K15" s="63">
        <v>35.880354969166902</v>
      </c>
      <c r="L15" s="6">
        <v>0.16349666715682001</v>
      </c>
      <c r="M15" s="6">
        <v>1.02836306521004</v>
      </c>
      <c r="N15" s="63">
        <v>6.1422639143092201</v>
      </c>
      <c r="O15" s="6">
        <v>0.37949371714538999</v>
      </c>
      <c r="P15" s="6">
        <v>2.3869435932737502</v>
      </c>
      <c r="Q15" s="63">
        <v>14.2929853783567</v>
      </c>
      <c r="R15" s="6">
        <v>0.67667758231422004</v>
      </c>
      <c r="S15" s="6">
        <v>4.2561738095866701</v>
      </c>
      <c r="T15" s="63">
        <v>25.405393711682802</v>
      </c>
    </row>
    <row r="16" spans="1:20" ht="15" x14ac:dyDescent="0.25">
      <c r="A16" s="57" t="s">
        <v>26</v>
      </c>
      <c r="B16" s="57" t="s">
        <v>13</v>
      </c>
      <c r="C16" s="6">
        <v>0.69390402354199998</v>
      </c>
      <c r="D16" s="6">
        <v>4.3645248617012502</v>
      </c>
      <c r="E16" s="63">
        <v>25.430638692144001</v>
      </c>
      <c r="F16" s="6">
        <v>0.74818116386069999</v>
      </c>
      <c r="G16" s="6">
        <v>4.7059177925763001</v>
      </c>
      <c r="H16" s="63">
        <v>27.4198220631264</v>
      </c>
      <c r="I16" s="6">
        <v>0.78714106683371998</v>
      </c>
      <c r="J16" s="6">
        <v>4.9509682020943897</v>
      </c>
      <c r="K16" s="63">
        <v>28.847649518183601</v>
      </c>
      <c r="L16" s="6">
        <v>8.5325899352309997E-2</v>
      </c>
      <c r="M16" s="6">
        <v>0.53668374362386995</v>
      </c>
      <c r="N16" s="63">
        <v>3.1270781605139</v>
      </c>
      <c r="O16" s="6">
        <v>0.13960303967101001</v>
      </c>
      <c r="P16" s="6">
        <v>0.87807667449892002</v>
      </c>
      <c r="Q16" s="63">
        <v>5.1162615314963302</v>
      </c>
      <c r="R16" s="6">
        <v>0.17856294264403</v>
      </c>
      <c r="S16" s="6">
        <v>1.12312708401702</v>
      </c>
      <c r="T16" s="63">
        <v>6.5440889865534801</v>
      </c>
    </row>
    <row r="17" spans="1:20" ht="15" x14ac:dyDescent="0.25">
      <c r="A17" s="57" t="s">
        <v>27</v>
      </c>
      <c r="B17" s="57" t="s">
        <v>22</v>
      </c>
      <c r="C17" s="6">
        <v>1.7508712531442601</v>
      </c>
      <c r="D17" s="6">
        <v>11.0126485143858</v>
      </c>
      <c r="E17" s="63">
        <v>54.398804273382297</v>
      </c>
      <c r="F17" s="6">
        <v>1.8512962924879199</v>
      </c>
      <c r="G17" s="6">
        <v>11.644302988322099</v>
      </c>
      <c r="H17" s="63">
        <v>57.461933335081902</v>
      </c>
      <c r="I17" s="6">
        <v>1.91148756185254</v>
      </c>
      <c r="J17" s="6">
        <v>12.0228946705813</v>
      </c>
      <c r="K17" s="63">
        <v>59.254140877387599</v>
      </c>
      <c r="L17" s="6">
        <v>0.11773425314426</v>
      </c>
      <c r="M17" s="6">
        <v>0.74052614985429999</v>
      </c>
      <c r="N17" s="63">
        <v>3.4977063728578299</v>
      </c>
      <c r="O17" s="6">
        <v>0.21815929248791999</v>
      </c>
      <c r="P17" s="6">
        <v>1.37218062379062</v>
      </c>
      <c r="Q17" s="63">
        <v>6.5608354345573598</v>
      </c>
      <c r="R17" s="6">
        <v>0.27835056185253998</v>
      </c>
      <c r="S17" s="6">
        <v>1.7507723060498801</v>
      </c>
      <c r="T17" s="63">
        <v>8.3530429768630601</v>
      </c>
    </row>
    <row r="18" spans="1:20" ht="15" x14ac:dyDescent="0.25">
      <c r="A18" s="57" t="s">
        <v>28</v>
      </c>
      <c r="B18" s="57" t="s">
        <v>16</v>
      </c>
      <c r="C18" s="6">
        <v>1.98409866745344</v>
      </c>
      <c r="D18" s="6">
        <v>12.479604770074801</v>
      </c>
      <c r="E18" s="63">
        <v>79.8050542153441</v>
      </c>
      <c r="F18" s="6">
        <v>2.8690317798553102</v>
      </c>
      <c r="G18" s="6">
        <v>18.045666414026101</v>
      </c>
      <c r="H18" s="63">
        <v>115.399118245853</v>
      </c>
      <c r="I18" s="6">
        <v>4.4365223589150604</v>
      </c>
      <c r="J18" s="6">
        <v>27.904885226257999</v>
      </c>
      <c r="K18" s="63">
        <v>178.44722804800301</v>
      </c>
      <c r="L18" s="6">
        <v>0.57864221461344001</v>
      </c>
      <c r="M18" s="6">
        <v>3.6395499176080999</v>
      </c>
      <c r="N18" s="63">
        <v>23.274333109543299</v>
      </c>
      <c r="O18" s="6">
        <v>1.46357532701531</v>
      </c>
      <c r="P18" s="6">
        <v>9.2056115615594099</v>
      </c>
      <c r="Q18" s="63">
        <v>58.868397140051897</v>
      </c>
      <c r="R18" s="6">
        <v>3.0310659060750602</v>
      </c>
      <c r="S18" s="6">
        <v>19.064830373791299</v>
      </c>
      <c r="T18" s="63">
        <v>121.91650694220201</v>
      </c>
    </row>
    <row r="19" spans="1:20" ht="15" x14ac:dyDescent="0.25">
      <c r="A19" s="57" t="s">
        <v>29</v>
      </c>
      <c r="B19" s="57" t="s">
        <v>16</v>
      </c>
      <c r="C19" s="6">
        <v>2.4518998675999999</v>
      </c>
      <c r="D19" s="6">
        <v>15.421985703321701</v>
      </c>
      <c r="E19" s="63">
        <v>70.904319009888795</v>
      </c>
      <c r="F19" s="6">
        <v>3.0629760112</v>
      </c>
      <c r="G19" s="6">
        <v>19.265538890289601</v>
      </c>
      <c r="H19" s="63">
        <v>88.590187549744002</v>
      </c>
      <c r="I19" s="6">
        <v>3.5998408513000002</v>
      </c>
      <c r="J19" s="6">
        <v>22.6423170361046</v>
      </c>
      <c r="K19" s="63">
        <v>104.096848794428</v>
      </c>
      <c r="L19" s="6">
        <v>1.6008998675999999</v>
      </c>
      <c r="M19" s="6">
        <v>10.0693569084219</v>
      </c>
      <c r="N19" s="63">
        <v>46.302192078302802</v>
      </c>
      <c r="O19" s="6">
        <v>2.2119760112</v>
      </c>
      <c r="P19" s="6">
        <v>13.912910095389799</v>
      </c>
      <c r="Q19" s="63">
        <v>63.988060618158002</v>
      </c>
      <c r="R19" s="6">
        <v>2.7488408513000002</v>
      </c>
      <c r="S19" s="6">
        <v>17.2896882412048</v>
      </c>
      <c r="T19" s="63">
        <v>79.494721862841999</v>
      </c>
    </row>
    <row r="20" spans="1:20" ht="15" x14ac:dyDescent="0.25">
      <c r="A20" s="57" t="s">
        <v>30</v>
      </c>
      <c r="B20" s="57" t="s">
        <v>16</v>
      </c>
      <c r="C20" s="6">
        <v>3.2757608251037098</v>
      </c>
      <c r="D20" s="6">
        <v>20.603915061874101</v>
      </c>
      <c r="E20" s="63">
        <v>111.482405782713</v>
      </c>
      <c r="F20" s="6">
        <v>3.5905503972703898</v>
      </c>
      <c r="G20" s="6">
        <v>22.583881840150902</v>
      </c>
      <c r="H20" s="63">
        <v>122.195489153</v>
      </c>
      <c r="I20" s="6">
        <v>4.0540795379120196</v>
      </c>
      <c r="J20" s="6">
        <v>25.499392328368899</v>
      </c>
      <c r="K20" s="63">
        <v>137.97055531567801</v>
      </c>
      <c r="L20" s="6">
        <v>0.68579668677781003</v>
      </c>
      <c r="M20" s="6">
        <v>4.31353124922886</v>
      </c>
      <c r="N20" s="63">
        <v>23.3393915495596</v>
      </c>
      <c r="O20" s="6">
        <v>1.0005862589445</v>
      </c>
      <c r="P20" s="6">
        <v>6.29349802750572</v>
      </c>
      <c r="Q20" s="63">
        <v>34.0524749198458</v>
      </c>
      <c r="R20" s="6">
        <v>1.46411539958612</v>
      </c>
      <c r="S20" s="6">
        <v>9.2090085157237294</v>
      </c>
      <c r="T20" s="63">
        <v>49.827541082524597</v>
      </c>
    </row>
    <row r="21" spans="1:20" ht="15" x14ac:dyDescent="0.25">
      <c r="A21" s="57" t="s">
        <v>31</v>
      </c>
      <c r="B21" s="57" t="s">
        <v>13</v>
      </c>
      <c r="C21" s="6">
        <v>3.8713811426662099</v>
      </c>
      <c r="D21" s="6">
        <v>24.350254030866299</v>
      </c>
      <c r="E21" s="63">
        <v>144.798936436828</v>
      </c>
      <c r="F21" s="6">
        <v>3.88448114266621</v>
      </c>
      <c r="G21" s="6">
        <v>24.432650549330699</v>
      </c>
      <c r="H21" s="63">
        <v>145.288907844298</v>
      </c>
      <c r="I21" s="6">
        <v>3.8999511426662101</v>
      </c>
      <c r="J21" s="6">
        <v>24.5299539188455</v>
      </c>
      <c r="K21" s="63">
        <v>145.86752293388199</v>
      </c>
      <c r="L21" s="6">
        <v>4.5030000000000001E-2</v>
      </c>
      <c r="M21" s="6">
        <v>0.28323016995808997</v>
      </c>
      <c r="N21" s="63">
        <v>1.6842299601789801</v>
      </c>
      <c r="O21" s="6">
        <v>5.8130000000000001E-2</v>
      </c>
      <c r="P21" s="6">
        <v>0.36562668842246998</v>
      </c>
      <c r="Q21" s="63">
        <v>2.1742013676483301</v>
      </c>
      <c r="R21" s="6">
        <v>7.3599999999999999E-2</v>
      </c>
      <c r="S21" s="6">
        <v>0.46293005793727998</v>
      </c>
      <c r="T21" s="63">
        <v>2.7528164572323601</v>
      </c>
    </row>
    <row r="22" spans="1:20" ht="15" x14ac:dyDescent="0.25">
      <c r="A22" s="57" t="s">
        <v>32</v>
      </c>
      <c r="B22" s="57" t="s">
        <v>13</v>
      </c>
      <c r="C22" s="6">
        <v>7.53</v>
      </c>
      <c r="D22" s="6">
        <v>47.362273590594</v>
      </c>
      <c r="E22" s="63">
        <v>289.073671375853</v>
      </c>
      <c r="F22" s="6">
        <v>7.5880000000000001</v>
      </c>
      <c r="G22" s="6">
        <v>47.727082603642401</v>
      </c>
      <c r="H22" s="63">
        <v>291.31660428211899</v>
      </c>
      <c r="I22" s="6">
        <v>8.032</v>
      </c>
      <c r="J22" s="6">
        <v>50.5197584966336</v>
      </c>
      <c r="K22" s="63">
        <v>308.26315977376601</v>
      </c>
      <c r="L22" s="6">
        <v>0.52500000000000002</v>
      </c>
      <c r="M22" s="6">
        <v>3.3021505491449998</v>
      </c>
      <c r="N22" s="63">
        <v>20.155612521207701</v>
      </c>
      <c r="O22" s="6">
        <v>0.58299999999999996</v>
      </c>
      <c r="P22" s="6">
        <v>3.6669595621934001</v>
      </c>
      <c r="Q22" s="63">
        <v>22.3985454274729</v>
      </c>
      <c r="R22" s="6">
        <v>1.0269999999999999</v>
      </c>
      <c r="S22" s="6">
        <v>6.4596354551845998</v>
      </c>
      <c r="T22" s="63">
        <v>39.345100919119901</v>
      </c>
    </row>
    <row r="23" spans="1:20" ht="15" x14ac:dyDescent="0.25">
      <c r="A23" s="57" t="s">
        <v>33</v>
      </c>
      <c r="B23" s="57" t="s">
        <v>13</v>
      </c>
      <c r="C23" s="6">
        <v>7.5358987213294402</v>
      </c>
      <c r="D23" s="6">
        <v>47.399375430360202</v>
      </c>
      <c r="E23" s="63">
        <v>286.76080193375998</v>
      </c>
      <c r="F23" s="6">
        <v>7.5470278262600496</v>
      </c>
      <c r="G23" s="6">
        <v>47.469375392185199</v>
      </c>
      <c r="H23" s="63">
        <v>287.18429369933699</v>
      </c>
      <c r="I23" s="6">
        <v>7.5502075705259397</v>
      </c>
      <c r="J23" s="6">
        <v>47.489375381278002</v>
      </c>
      <c r="K23" s="63">
        <v>287.30529134664499</v>
      </c>
      <c r="L23" s="6">
        <v>1.5898721329440001E-2</v>
      </c>
      <c r="M23" s="6">
        <v>9.9999945464209997E-2</v>
      </c>
      <c r="N23" s="63">
        <v>0.60498823653866995</v>
      </c>
      <c r="O23" s="6">
        <v>2.702782626005E-2</v>
      </c>
      <c r="P23" s="6">
        <v>0.16999990728914999</v>
      </c>
      <c r="Q23" s="63">
        <v>1.0284800021157401</v>
      </c>
      <c r="R23" s="6">
        <v>3.020757052593E-2</v>
      </c>
      <c r="S23" s="6">
        <v>0.18999989638199</v>
      </c>
      <c r="T23" s="63">
        <v>1.14947764942347</v>
      </c>
    </row>
    <row r="24" spans="1:20" ht="15" x14ac:dyDescent="0.25">
      <c r="A24" s="57" t="s">
        <v>34</v>
      </c>
      <c r="B24" s="57" t="s">
        <v>16</v>
      </c>
      <c r="C24" s="6">
        <v>8.8022847600260796</v>
      </c>
      <c r="D24" s="6">
        <v>55.364703722001501</v>
      </c>
      <c r="E24" s="63">
        <v>308.266859411474</v>
      </c>
      <c r="F24" s="6">
        <v>9.2471294466649603</v>
      </c>
      <c r="G24" s="6">
        <v>58.162692533942099</v>
      </c>
      <c r="H24" s="63">
        <v>323.84586852270002</v>
      </c>
      <c r="I24" s="6">
        <v>9.6537012684996704</v>
      </c>
      <c r="J24" s="6">
        <v>60.719952276300901</v>
      </c>
      <c r="K24" s="63">
        <v>338.084514744572</v>
      </c>
      <c r="L24" s="6">
        <v>0.59588476002608004</v>
      </c>
      <c r="M24" s="6">
        <v>3.7480022619947699</v>
      </c>
      <c r="N24" s="63">
        <v>20.868618608954801</v>
      </c>
      <c r="O24" s="6">
        <v>1.0407294466649599</v>
      </c>
      <c r="P24" s="6">
        <v>6.5459910739353502</v>
      </c>
      <c r="Q24" s="63">
        <v>36.4476277201803</v>
      </c>
      <c r="R24" s="6">
        <v>1.44730126849967</v>
      </c>
      <c r="S24" s="6">
        <v>9.1032508162941408</v>
      </c>
      <c r="T24" s="63">
        <v>50.686273942052402</v>
      </c>
    </row>
    <row r="25" spans="1:20" ht="15" x14ac:dyDescent="0.25">
      <c r="A25" s="57" t="s">
        <v>35</v>
      </c>
      <c r="B25" s="57" t="s">
        <v>16</v>
      </c>
      <c r="C25" s="6">
        <v>11.0513459071101</v>
      </c>
      <c r="D25" s="6">
        <v>69.510872297056906</v>
      </c>
      <c r="E25" s="63">
        <v>379.01438230973002</v>
      </c>
      <c r="F25" s="6">
        <v>11.385855216612301</v>
      </c>
      <c r="G25" s="6">
        <v>71.614872487660307</v>
      </c>
      <c r="H25" s="63">
        <v>390.48663558851501</v>
      </c>
      <c r="I25" s="6">
        <v>11.6831614945444</v>
      </c>
      <c r="J25" s="6">
        <v>73.484872657065395</v>
      </c>
      <c r="K25" s="63">
        <v>400.68298237146502</v>
      </c>
      <c r="L25" s="6">
        <v>0.37171234107230999</v>
      </c>
      <c r="M25" s="6">
        <v>2.33800021180169</v>
      </c>
      <c r="N25" s="63">
        <v>12.7481597746192</v>
      </c>
      <c r="O25" s="6">
        <v>0.70622165057450004</v>
      </c>
      <c r="P25" s="6">
        <v>4.4420004024050996</v>
      </c>
      <c r="Q25" s="63">
        <v>24.220413053404101</v>
      </c>
      <c r="R25" s="6">
        <v>1.0035279285065799</v>
      </c>
      <c r="S25" s="6">
        <v>6.3120005718102199</v>
      </c>
      <c r="T25" s="63">
        <v>34.416759836354402</v>
      </c>
    </row>
    <row r="26" spans="1:20" ht="15.75" thickBot="1" x14ac:dyDescent="0.3">
      <c r="A26" s="57" t="s">
        <v>36</v>
      </c>
      <c r="B26" s="57" t="s">
        <v>22</v>
      </c>
      <c r="C26" s="6">
        <v>36.764811806899999</v>
      </c>
      <c r="D26" s="6">
        <v>231.243701899748</v>
      </c>
      <c r="E26" s="63">
        <v>1328.23294542133</v>
      </c>
      <c r="F26" s="6">
        <v>37.373411806900002</v>
      </c>
      <c r="G26" s="6">
        <v>235.07168061252801</v>
      </c>
      <c r="H26" s="63">
        <v>1350.03924563494</v>
      </c>
      <c r="I26" s="6">
        <v>38.096411806900001</v>
      </c>
      <c r="J26" s="6">
        <v>239.619213654493</v>
      </c>
      <c r="K26" s="63">
        <v>1375.9445283402399</v>
      </c>
      <c r="L26" s="6">
        <v>0.91469999999999996</v>
      </c>
      <c r="M26" s="6">
        <v>5.7532897281960604</v>
      </c>
      <c r="N26" s="63">
        <v>32.773944800190598</v>
      </c>
      <c r="O26" s="6">
        <v>1.5233000000000001</v>
      </c>
      <c r="P26" s="6">
        <v>9.5812684409763396</v>
      </c>
      <c r="Q26" s="63">
        <v>54.580245013808202</v>
      </c>
      <c r="R26" s="6">
        <v>2.2463000000000002</v>
      </c>
      <c r="S26" s="6">
        <v>14.1288014829417</v>
      </c>
      <c r="T26" s="63">
        <v>80.485527719108106</v>
      </c>
    </row>
    <row r="27" spans="1:20" ht="17.25" x14ac:dyDescent="0.25">
      <c r="A27" s="58" t="s">
        <v>37</v>
      </c>
      <c r="B27" s="59"/>
      <c r="C27" s="62">
        <v>87.3397174569957</v>
      </c>
      <c r="D27" s="62">
        <v>549.35027802435695</v>
      </c>
      <c r="E27" s="64">
        <v>3138.1786109957802</v>
      </c>
      <c r="F27" s="62">
        <v>91.061231084850405</v>
      </c>
      <c r="G27" s="62">
        <v>572.75789377649301</v>
      </c>
      <c r="H27" s="64">
        <v>3269.877252839</v>
      </c>
      <c r="I27" s="62">
        <v>96.021711938384797</v>
      </c>
      <c r="J27" s="62">
        <v>603.958378680343</v>
      </c>
      <c r="K27" s="64">
        <v>3450.3436612637502</v>
      </c>
      <c r="L27" s="62">
        <v>5.8247409609180503</v>
      </c>
      <c r="M27" s="62">
        <v>36.636517262329399</v>
      </c>
      <c r="N27" s="64">
        <v>199.00835434587901</v>
      </c>
      <c r="O27" s="62">
        <v>9.5462545887727295</v>
      </c>
      <c r="P27" s="62">
        <v>60.044133014464499</v>
      </c>
      <c r="Q27" s="64">
        <v>330.70699618909799</v>
      </c>
      <c r="R27" s="62">
        <v>14.5067354423071</v>
      </c>
      <c r="S27" s="62">
        <v>91.244617918315399</v>
      </c>
      <c r="T27" s="64">
        <v>511.17340461384498</v>
      </c>
    </row>
    <row r="28" spans="1:20" ht="17.25" x14ac:dyDescent="0.25">
      <c r="A28" s="57" t="s">
        <v>38</v>
      </c>
      <c r="B28" s="60"/>
      <c r="C28" s="6">
        <v>87.472785101688999</v>
      </c>
      <c r="D28" s="6">
        <v>550.18724830244696</v>
      </c>
      <c r="E28" s="63">
        <v>3134.0056666892701</v>
      </c>
      <c r="F28" s="6">
        <v>88.912192629760497</v>
      </c>
      <c r="G28" s="6">
        <v>559.24084898676097</v>
      </c>
      <c r="H28" s="63">
        <v>3186.1677013610001</v>
      </c>
      <c r="I28" s="6">
        <v>90.517390538144596</v>
      </c>
      <c r="J28" s="6">
        <v>569.33723975753605</v>
      </c>
      <c r="K28" s="63">
        <v>3245.61195952243</v>
      </c>
      <c r="L28" s="6">
        <v>7.9889203452923896</v>
      </c>
      <c r="M28" s="6">
        <v>50.248795629110397</v>
      </c>
      <c r="N28" s="63">
        <v>273.29880623653901</v>
      </c>
      <c r="O28" s="6">
        <v>9.3098085871544605</v>
      </c>
      <c r="P28" s="6">
        <v>58.556932454298902</v>
      </c>
      <c r="Q28" s="63">
        <v>320.694876942044</v>
      </c>
      <c r="R28" s="6">
        <v>10.988911969011401</v>
      </c>
      <c r="S28" s="6">
        <v>69.1181746532895</v>
      </c>
      <c r="T28" s="63">
        <v>382.643167366309</v>
      </c>
    </row>
    <row r="30" spans="1:20" ht="17.100000000000001" customHeight="1" x14ac:dyDescent="0.25">
      <c r="A30" s="171" t="s">
        <v>39</v>
      </c>
      <c r="B30" s="171"/>
      <c r="C30" s="171"/>
      <c r="D30" s="171"/>
      <c r="E30" s="171"/>
      <c r="F30" s="171"/>
      <c r="G30" s="171"/>
      <c r="H30" s="171"/>
      <c r="I30" s="171"/>
      <c r="J30" s="171"/>
      <c r="K30" s="171"/>
      <c r="L30" s="171"/>
      <c r="M30" s="171"/>
      <c r="N30" s="171"/>
      <c r="O30" s="171"/>
      <c r="P30" s="171"/>
      <c r="Q30" s="171"/>
      <c r="R30" s="171"/>
      <c r="S30" s="171"/>
      <c r="T30" s="171"/>
    </row>
    <row r="31" spans="1:20" ht="17.100000000000001" customHeight="1" x14ac:dyDescent="0.25">
      <c r="A31" s="171" t="s">
        <v>40</v>
      </c>
      <c r="B31" s="171"/>
      <c r="C31" s="171"/>
      <c r="D31" s="171"/>
      <c r="E31" s="171"/>
      <c r="F31" s="171"/>
      <c r="G31" s="171"/>
      <c r="H31" s="171"/>
      <c r="I31" s="171"/>
      <c r="J31" s="171"/>
      <c r="K31" s="171"/>
      <c r="L31" s="171"/>
      <c r="M31" s="171"/>
      <c r="N31" s="171"/>
      <c r="O31" s="171"/>
      <c r="P31" s="171"/>
      <c r="Q31" s="171"/>
      <c r="R31" s="171"/>
      <c r="S31" s="171"/>
      <c r="T31" s="171"/>
    </row>
    <row r="32" spans="1:20" ht="35.1" customHeight="1" x14ac:dyDescent="0.25">
      <c r="A32" s="171" t="s">
        <v>41</v>
      </c>
      <c r="B32" s="171"/>
      <c r="C32" s="171"/>
      <c r="D32" s="171"/>
      <c r="E32" s="171"/>
      <c r="F32" s="171"/>
      <c r="G32" s="171"/>
      <c r="H32" s="171"/>
      <c r="I32" s="171"/>
      <c r="J32" s="171"/>
      <c r="K32" s="171"/>
      <c r="L32" s="171"/>
      <c r="M32" s="171"/>
      <c r="N32" s="171"/>
      <c r="O32" s="171"/>
      <c r="P32" s="171"/>
      <c r="Q32" s="171"/>
      <c r="R32" s="171"/>
      <c r="S32" s="171"/>
      <c r="T32" s="171"/>
    </row>
    <row r="33" spans="1:20" ht="17.100000000000001" customHeight="1" x14ac:dyDescent="0.25">
      <c r="A33" s="171" t="s">
        <v>39</v>
      </c>
      <c r="B33" s="171"/>
      <c r="C33" s="171"/>
      <c r="D33" s="171"/>
      <c r="E33" s="171"/>
      <c r="F33" s="171"/>
      <c r="G33" s="171"/>
      <c r="H33" s="171"/>
      <c r="I33" s="171"/>
      <c r="J33" s="171"/>
      <c r="K33" s="171"/>
      <c r="L33" s="171"/>
      <c r="M33" s="171"/>
      <c r="N33" s="171"/>
      <c r="O33" s="171"/>
      <c r="P33" s="171"/>
      <c r="Q33" s="171"/>
      <c r="R33" s="171"/>
      <c r="S33" s="171"/>
      <c r="T33" s="171"/>
    </row>
    <row r="34" spans="1:20" ht="14.1" customHeight="1" x14ac:dyDescent="0.2">
      <c r="A34" s="172" t="s">
        <v>39</v>
      </c>
      <c r="B34" s="172"/>
      <c r="C34" s="172"/>
      <c r="D34" s="172"/>
      <c r="E34" s="172"/>
      <c r="F34" s="172"/>
      <c r="G34" s="172"/>
      <c r="H34" s="172"/>
      <c r="I34" s="172"/>
      <c r="J34" s="172"/>
      <c r="K34" s="172"/>
      <c r="L34" s="172"/>
      <c r="M34" s="172"/>
      <c r="N34" s="172"/>
      <c r="O34" s="172"/>
      <c r="P34" s="172"/>
      <c r="Q34" s="172"/>
      <c r="R34" s="172"/>
      <c r="S34" s="172"/>
      <c r="T34" s="172"/>
    </row>
    <row r="35" spans="1:20" ht="17.100000000000001" customHeight="1" x14ac:dyDescent="0.25">
      <c r="A35" s="171" t="s">
        <v>42</v>
      </c>
      <c r="B35" s="171"/>
      <c r="C35" s="171"/>
      <c r="D35" s="171"/>
      <c r="E35" s="171"/>
      <c r="F35" s="171"/>
      <c r="G35" s="171"/>
      <c r="H35" s="171"/>
      <c r="I35" s="171"/>
      <c r="J35" s="171"/>
      <c r="K35" s="171"/>
      <c r="L35" s="171"/>
      <c r="M35" s="171"/>
      <c r="N35" s="171"/>
      <c r="O35" s="171"/>
      <c r="P35" s="171"/>
      <c r="Q35" s="171"/>
      <c r="R35" s="171"/>
      <c r="S35" s="171"/>
      <c r="T35" s="171"/>
    </row>
    <row r="36" spans="1:20" ht="17.100000000000001" customHeight="1" x14ac:dyDescent="0.25">
      <c r="A36" s="171" t="s">
        <v>43</v>
      </c>
      <c r="B36" s="171"/>
      <c r="C36" s="171"/>
      <c r="D36" s="171"/>
      <c r="E36" s="171"/>
      <c r="F36" s="171"/>
      <c r="G36" s="171"/>
      <c r="H36" s="171"/>
      <c r="I36" s="171"/>
      <c r="J36" s="171"/>
      <c r="K36" s="171"/>
      <c r="L36" s="171"/>
      <c r="M36" s="171"/>
      <c r="N36" s="171"/>
      <c r="O36" s="171"/>
      <c r="P36" s="171"/>
      <c r="Q36" s="171"/>
      <c r="R36" s="171"/>
      <c r="S36" s="171"/>
      <c r="T36" s="171"/>
    </row>
    <row r="37" spans="1:20" ht="17.100000000000001" customHeight="1" x14ac:dyDescent="0.25">
      <c r="A37" s="171" t="s">
        <v>44</v>
      </c>
      <c r="B37" s="171"/>
      <c r="C37" s="171"/>
      <c r="D37" s="171"/>
      <c r="E37" s="171"/>
      <c r="F37" s="171"/>
      <c r="G37" s="171"/>
      <c r="H37" s="171"/>
      <c r="I37" s="171"/>
      <c r="J37" s="171"/>
      <c r="K37" s="171"/>
      <c r="L37" s="171"/>
      <c r="M37" s="171"/>
      <c r="N37" s="171"/>
      <c r="O37" s="171"/>
      <c r="P37" s="171"/>
      <c r="Q37" s="171"/>
      <c r="R37" s="171"/>
      <c r="S37" s="171"/>
      <c r="T37" s="171"/>
    </row>
  </sheetData>
  <mergeCells count="16">
    <mergeCell ref="O4:Q4"/>
    <mergeCell ref="R4:T4"/>
    <mergeCell ref="A2:T2"/>
    <mergeCell ref="A30:T30"/>
    <mergeCell ref="A31:T31"/>
    <mergeCell ref="A4:B4"/>
    <mergeCell ref="C4:E4"/>
    <mergeCell ref="F4:H4"/>
    <mergeCell ref="I4:K4"/>
    <mergeCell ref="L4:N4"/>
    <mergeCell ref="A37:T37"/>
    <mergeCell ref="A32:T32"/>
    <mergeCell ref="A33:T33"/>
    <mergeCell ref="A34:T34"/>
    <mergeCell ref="A35:T35"/>
    <mergeCell ref="A36:T36"/>
  </mergeCells>
  <printOptions gridLines="1"/>
  <pageMargins left="0.05" right="0.05" top="0.5" bottom="0.5" header="0" footer="0"/>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072"/>
    <pageSetUpPr fitToPage="1"/>
  </sheetPr>
  <dimension ref="A2:S38"/>
  <sheetViews>
    <sheetView zoomScale="85" zoomScaleNormal="85" zoomScalePageLayoutView="85" workbookViewId="0"/>
  </sheetViews>
  <sheetFormatPr defaultColWidth="11.42578125" defaultRowHeight="12" customHeight="1" x14ac:dyDescent="0.2"/>
  <cols>
    <col min="1" max="1" width="32.7109375" bestFit="1" customWidth="1"/>
    <col min="2" max="3" width="12.7109375" bestFit="1" customWidth="1"/>
    <col min="4" max="4" width="10.7109375" bestFit="1" customWidth="1"/>
    <col min="5" max="6" width="12.7109375" bestFit="1" customWidth="1"/>
    <col min="7" max="7" width="10.7109375" bestFit="1" customWidth="1"/>
    <col min="8" max="9" width="12.7109375" bestFit="1" customWidth="1"/>
    <col min="10" max="10" width="11.7109375" bestFit="1" customWidth="1"/>
    <col min="11" max="12" width="12.7109375" bestFit="1" customWidth="1"/>
    <col min="13" max="13" width="10.7109375" bestFit="1" customWidth="1"/>
    <col min="14" max="15" width="12.7109375" bestFit="1" customWidth="1"/>
    <col min="16" max="16" width="10.7109375" bestFit="1" customWidth="1"/>
    <col min="17" max="18" width="12.7109375" bestFit="1" customWidth="1"/>
    <col min="19" max="19" width="10.7109375" bestFit="1" customWidth="1"/>
  </cols>
  <sheetData>
    <row r="2" spans="1:19" ht="17.100000000000001" customHeight="1" x14ac:dyDescent="0.25">
      <c r="A2" s="174" t="s">
        <v>45</v>
      </c>
      <c r="B2" s="175"/>
      <c r="C2" s="175"/>
      <c r="D2" s="175"/>
      <c r="E2" s="175"/>
      <c r="F2" s="175"/>
      <c r="G2" s="175"/>
      <c r="H2" s="175"/>
      <c r="I2" s="175"/>
      <c r="J2" s="175"/>
      <c r="K2" s="175"/>
      <c r="L2" s="175"/>
      <c r="M2" s="175"/>
      <c r="N2" s="175"/>
      <c r="O2" s="175"/>
      <c r="P2" s="175"/>
      <c r="Q2" s="175"/>
      <c r="R2" s="175"/>
      <c r="S2" s="175"/>
    </row>
    <row r="4" spans="1:19" ht="114.95" customHeight="1" x14ac:dyDescent="0.25">
      <c r="A4" s="2"/>
      <c r="B4" s="177" t="s">
        <v>1</v>
      </c>
      <c r="C4" s="177"/>
      <c r="D4" s="177"/>
      <c r="E4" s="177" t="s">
        <v>2</v>
      </c>
      <c r="F4" s="177"/>
      <c r="G4" s="177"/>
      <c r="H4" s="177" t="s">
        <v>3</v>
      </c>
      <c r="I4" s="177"/>
      <c r="J4" s="177"/>
      <c r="K4" s="177" t="s">
        <v>4</v>
      </c>
      <c r="L4" s="177"/>
      <c r="M4" s="177"/>
      <c r="N4" s="177" t="s">
        <v>5</v>
      </c>
      <c r="O4" s="177"/>
      <c r="P4" s="177"/>
      <c r="Q4" s="177" t="s">
        <v>6</v>
      </c>
      <c r="R4" s="177"/>
      <c r="S4" s="177"/>
    </row>
    <row r="5" spans="1:19" ht="33" customHeight="1" x14ac:dyDescent="0.25">
      <c r="A5" s="4" t="s">
        <v>7</v>
      </c>
      <c r="B5" s="2" t="s">
        <v>9</v>
      </c>
      <c r="C5" s="2" t="s">
        <v>46</v>
      </c>
      <c r="D5" s="2" t="s">
        <v>11</v>
      </c>
      <c r="E5" s="2" t="s">
        <v>9</v>
      </c>
      <c r="F5" s="2" t="s">
        <v>46</v>
      </c>
      <c r="G5" s="2" t="s">
        <v>11</v>
      </c>
      <c r="H5" s="2" t="s">
        <v>9</v>
      </c>
      <c r="I5" s="2" t="s">
        <v>46</v>
      </c>
      <c r="J5" s="2" t="s">
        <v>11</v>
      </c>
      <c r="K5" s="2" t="s">
        <v>9</v>
      </c>
      <c r="L5" s="2" t="s">
        <v>46</v>
      </c>
      <c r="M5" s="2" t="s">
        <v>11</v>
      </c>
      <c r="N5" s="2" t="s">
        <v>9</v>
      </c>
      <c r="O5" s="2" t="s">
        <v>46</v>
      </c>
      <c r="P5" s="2" t="s">
        <v>11</v>
      </c>
      <c r="Q5" s="2" t="s">
        <v>9</v>
      </c>
      <c r="R5" s="2" t="s">
        <v>46</v>
      </c>
      <c r="S5" s="2" t="s">
        <v>11</v>
      </c>
    </row>
    <row r="6" spans="1:19" ht="17.100000000000001" customHeight="1" x14ac:dyDescent="0.25">
      <c r="A6" s="5" t="s">
        <v>47</v>
      </c>
      <c r="B6" s="6">
        <v>2.88</v>
      </c>
      <c r="C6" s="6">
        <v>0.101706240096</v>
      </c>
      <c r="D6" s="7">
        <v>0.10113696</v>
      </c>
      <c r="E6" s="6">
        <v>5.08</v>
      </c>
      <c r="F6" s="6">
        <v>0.179398506836</v>
      </c>
      <c r="G6" s="7">
        <v>0.17839436</v>
      </c>
      <c r="H6" s="6">
        <v>8.7799999999999994</v>
      </c>
      <c r="I6" s="6">
        <v>0.31006277362599999</v>
      </c>
      <c r="J6" s="7">
        <v>0.30832725999999999</v>
      </c>
      <c r="K6" s="6">
        <v>2.44</v>
      </c>
      <c r="L6" s="6">
        <v>8.6167786748000005E-2</v>
      </c>
      <c r="M6" s="7">
        <v>8.5685479999999994E-2</v>
      </c>
      <c r="N6" s="6">
        <v>4.6399999999999997</v>
      </c>
      <c r="O6" s="6">
        <v>0.16386005348800001</v>
      </c>
      <c r="P6" s="7">
        <v>0.16294288000000001</v>
      </c>
      <c r="Q6" s="6">
        <v>8.34</v>
      </c>
      <c r="R6" s="6">
        <v>0.29452432027800002</v>
      </c>
      <c r="S6" s="7">
        <v>0.29287577999999997</v>
      </c>
    </row>
    <row r="7" spans="1:19" ht="17.100000000000001" customHeight="1" x14ac:dyDescent="0.25">
      <c r="A7" s="5" t="s">
        <v>14</v>
      </c>
      <c r="B7" s="6">
        <v>8.7468823279999999</v>
      </c>
      <c r="C7" s="6">
        <v>0.30889323407744002</v>
      </c>
      <c r="D7" s="7">
        <v>0.33762965786080001</v>
      </c>
      <c r="E7" s="6">
        <v>8.9118695310000007</v>
      </c>
      <c r="F7" s="6">
        <v>0.31471970216114997</v>
      </c>
      <c r="G7" s="7">
        <v>0.34399816389659998</v>
      </c>
      <c r="H7" s="6">
        <v>9.1888416989999993</v>
      </c>
      <c r="I7" s="6">
        <v>0.32450088195924998</v>
      </c>
      <c r="J7" s="7">
        <v>0.3546892895814</v>
      </c>
      <c r="K7" s="6">
        <v>0.43088232799999998</v>
      </c>
      <c r="L7" s="6">
        <v>1.5216465800239999E-2</v>
      </c>
      <c r="M7" s="7">
        <v>1.6632057860799999E-2</v>
      </c>
      <c r="N7" s="6">
        <v>0.59586953099999995</v>
      </c>
      <c r="O7" s="6">
        <v>2.104293388395E-2</v>
      </c>
      <c r="P7" s="7">
        <v>2.3000563896600001E-2</v>
      </c>
      <c r="Q7" s="6">
        <v>0.87284169899999997</v>
      </c>
      <c r="R7" s="6">
        <v>3.082411368205E-2</v>
      </c>
      <c r="S7" s="7">
        <v>3.3691689581400001E-2</v>
      </c>
    </row>
    <row r="8" spans="1:19" ht="17.100000000000001" customHeight="1" x14ac:dyDescent="0.25">
      <c r="A8" s="5" t="s">
        <v>48</v>
      </c>
      <c r="B8" s="6">
        <v>24.810341989701701</v>
      </c>
      <c r="C8" s="6">
        <v>0.87616895807933004</v>
      </c>
      <c r="D8" s="7">
        <v>0.9318764451332</v>
      </c>
      <c r="E8" s="6">
        <v>24.810341989701701</v>
      </c>
      <c r="F8" s="6">
        <v>0.87616895807933004</v>
      </c>
      <c r="G8" s="7">
        <v>0.9318764451332</v>
      </c>
      <c r="H8" s="6">
        <v>24.810341989701701</v>
      </c>
      <c r="I8" s="6">
        <v>0.87616895807933004</v>
      </c>
      <c r="J8" s="7">
        <v>0.9318764451332</v>
      </c>
      <c r="K8" s="8" t="s">
        <v>23</v>
      </c>
      <c r="L8" s="8" t="s">
        <v>23</v>
      </c>
      <c r="M8" s="9" t="s">
        <v>23</v>
      </c>
      <c r="N8" s="8" t="s">
        <v>23</v>
      </c>
      <c r="O8" s="8" t="s">
        <v>23</v>
      </c>
      <c r="P8" s="9" t="s">
        <v>23</v>
      </c>
      <c r="Q8" s="8" t="s">
        <v>23</v>
      </c>
      <c r="R8" s="8" t="s">
        <v>23</v>
      </c>
      <c r="S8" s="9" t="s">
        <v>23</v>
      </c>
    </row>
    <row r="9" spans="1:19" ht="17.100000000000001" customHeight="1" x14ac:dyDescent="0.25">
      <c r="A9" s="5" t="s">
        <v>18</v>
      </c>
      <c r="B9" s="6">
        <v>37.2168021900236</v>
      </c>
      <c r="C9" s="6">
        <v>1.3142989649805099</v>
      </c>
      <c r="D9" s="7">
        <v>2.5731697034182299</v>
      </c>
      <c r="E9" s="6">
        <v>38.003966190023597</v>
      </c>
      <c r="F9" s="6">
        <v>1.3420973992787499</v>
      </c>
      <c r="G9" s="7">
        <v>2.6275942223782298</v>
      </c>
      <c r="H9" s="6">
        <v>39.184766190023602</v>
      </c>
      <c r="I9" s="6">
        <v>1.38379695771811</v>
      </c>
      <c r="J9" s="7">
        <v>2.7092347343782301</v>
      </c>
      <c r="K9" s="6">
        <v>2.2823359999999999</v>
      </c>
      <c r="L9" s="6">
        <v>8.0599935137409998E-2</v>
      </c>
      <c r="M9" s="7">
        <v>0.15780071104000001</v>
      </c>
      <c r="N9" s="6">
        <v>3.0695000000000001</v>
      </c>
      <c r="O9" s="6">
        <v>0.10839836943565</v>
      </c>
      <c r="P9" s="7">
        <v>0.21222522999999999</v>
      </c>
      <c r="Q9" s="6">
        <v>4.2503000000000002</v>
      </c>
      <c r="R9" s="6">
        <v>0.15009792787501</v>
      </c>
      <c r="S9" s="7">
        <v>0.29386574199999999</v>
      </c>
    </row>
    <row r="10" spans="1:19" ht="17.100000000000001" customHeight="1" x14ac:dyDescent="0.25">
      <c r="A10" s="5" t="s">
        <v>20</v>
      </c>
      <c r="B10" s="6">
        <v>71.944269490012204</v>
      </c>
      <c r="C10" s="6">
        <v>2.54068789801476</v>
      </c>
      <c r="D10" s="7">
        <v>4.0749234239142904</v>
      </c>
      <c r="E10" s="6">
        <v>74.893277957443104</v>
      </c>
      <c r="F10" s="6">
        <v>2.64483114913756</v>
      </c>
      <c r="G10" s="7">
        <v>4.2419552635095803</v>
      </c>
      <c r="H10" s="6">
        <v>78.978970115078894</v>
      </c>
      <c r="I10" s="6">
        <v>2.7891160059232698</v>
      </c>
      <c r="J10" s="7">
        <v>4.4733688673180696</v>
      </c>
      <c r="K10" s="6">
        <v>7.3411899932364797</v>
      </c>
      <c r="L10" s="6">
        <v>0.25925167779252001</v>
      </c>
      <c r="M10" s="7">
        <v>0.41580500121691</v>
      </c>
      <c r="N10" s="6">
        <v>10.2901984606674</v>
      </c>
      <c r="O10" s="6">
        <v>0.36339492891531999</v>
      </c>
      <c r="P10" s="7">
        <v>0.5828368408122</v>
      </c>
      <c r="Q10" s="6">
        <v>14.375890618303201</v>
      </c>
      <c r="R10" s="6">
        <v>0.50767978570104</v>
      </c>
      <c r="S10" s="7">
        <v>0.81425044462069995</v>
      </c>
    </row>
    <row r="11" spans="1:19" ht="17.100000000000001" customHeight="1" x14ac:dyDescent="0.25">
      <c r="A11" s="5" t="s">
        <v>19</v>
      </c>
      <c r="B11" s="6">
        <v>82.550956534319795</v>
      </c>
      <c r="C11" s="6">
        <v>2.91525951577569</v>
      </c>
      <c r="D11" s="7">
        <v>3.4010994092139799</v>
      </c>
      <c r="E11" s="6">
        <v>83.188333812018797</v>
      </c>
      <c r="F11" s="6">
        <v>2.9377682818997801</v>
      </c>
      <c r="G11" s="7">
        <v>3.42735935305517</v>
      </c>
      <c r="H11" s="6">
        <v>86.923657747725599</v>
      </c>
      <c r="I11" s="6">
        <v>3.0696800017057999</v>
      </c>
      <c r="J11" s="7">
        <v>3.5812546992062999</v>
      </c>
      <c r="K11" s="6">
        <v>0.52633074091950005</v>
      </c>
      <c r="L11" s="6">
        <v>1.8587194689539999E-2</v>
      </c>
      <c r="M11" s="7">
        <v>2.168482652588E-2</v>
      </c>
      <c r="N11" s="6">
        <v>1.1637080186184801</v>
      </c>
      <c r="O11" s="6">
        <v>4.1095960813629998E-2</v>
      </c>
      <c r="P11" s="7">
        <v>4.7944770367080003E-2</v>
      </c>
      <c r="Q11" s="6">
        <v>4.8990319543253404</v>
      </c>
      <c r="R11" s="6">
        <v>0.17300768061965</v>
      </c>
      <c r="S11" s="7">
        <v>0.2018401165182</v>
      </c>
    </row>
    <row r="12" spans="1:19" ht="17.100000000000001" customHeight="1" x14ac:dyDescent="0.25">
      <c r="A12" s="5" t="s">
        <v>26</v>
      </c>
      <c r="B12" s="6">
        <v>125.84785737813201</v>
      </c>
      <c r="C12" s="6">
        <v>4.4442751382178596</v>
      </c>
      <c r="D12" s="7">
        <v>5.3447585028492597</v>
      </c>
      <c r="E12" s="6">
        <v>135.209667200686</v>
      </c>
      <c r="F12" s="6">
        <v>4.7748843318101297</v>
      </c>
      <c r="G12" s="7">
        <v>5.7423545660131099</v>
      </c>
      <c r="H12" s="6">
        <v>141.873273968158</v>
      </c>
      <c r="I12" s="6">
        <v>5.0102073838232997</v>
      </c>
      <c r="J12" s="7">
        <v>6.0253579454276904</v>
      </c>
      <c r="K12" s="6">
        <v>15.071555000056501</v>
      </c>
      <c r="L12" s="6">
        <v>0.53224694147772</v>
      </c>
      <c r="M12" s="7">
        <v>0.64008894085239998</v>
      </c>
      <c r="N12" s="6">
        <v>24.433364822610201</v>
      </c>
      <c r="O12" s="6">
        <v>0.86285613506998005</v>
      </c>
      <c r="P12" s="7">
        <v>1.03768500401626</v>
      </c>
      <c r="Q12" s="6">
        <v>31.0969715900832</v>
      </c>
      <c r="R12" s="6">
        <v>1.0981791870831601</v>
      </c>
      <c r="S12" s="7">
        <v>1.3206883834308301</v>
      </c>
    </row>
    <row r="13" spans="1:19" ht="17.100000000000001" customHeight="1" x14ac:dyDescent="0.25">
      <c r="A13" s="5" t="s">
        <v>17</v>
      </c>
      <c r="B13" s="6">
        <v>134.97847791212101</v>
      </c>
      <c r="C13" s="6">
        <v>4.7667199591398797</v>
      </c>
      <c r="D13" s="7">
        <v>5.4801262032321301</v>
      </c>
      <c r="E13" s="6">
        <v>140.69092173266699</v>
      </c>
      <c r="F13" s="6">
        <v>4.9684530087049303</v>
      </c>
      <c r="G13" s="7">
        <v>5.7120514223462902</v>
      </c>
      <c r="H13" s="6">
        <v>149.323434015949</v>
      </c>
      <c r="I13" s="6">
        <v>5.2733073027727002</v>
      </c>
      <c r="J13" s="7">
        <v>6.0625314210475496</v>
      </c>
      <c r="K13" s="6">
        <v>5.4858762768670397</v>
      </c>
      <c r="L13" s="6">
        <v>0.19373189227500001</v>
      </c>
      <c r="M13" s="7">
        <v>0.22272657684079999</v>
      </c>
      <c r="N13" s="6">
        <v>11.1983200974129</v>
      </c>
      <c r="O13" s="6">
        <v>0.39546494184004999</v>
      </c>
      <c r="P13" s="7">
        <v>0.45465179595496003</v>
      </c>
      <c r="Q13" s="6">
        <v>19.830832380695</v>
      </c>
      <c r="R13" s="6">
        <v>0.70031923590780998</v>
      </c>
      <c r="S13" s="7">
        <v>0.80513179465621998</v>
      </c>
    </row>
    <row r="14" spans="1:19" ht="17.100000000000001" customHeight="1" x14ac:dyDescent="0.25">
      <c r="A14" s="5" t="s">
        <v>15</v>
      </c>
      <c r="B14" s="6">
        <v>162.43093200000001</v>
      </c>
      <c r="C14" s="6">
        <v>5.7361942253503599</v>
      </c>
      <c r="D14" s="7">
        <v>5.8475135519999997</v>
      </c>
      <c r="E14" s="6">
        <v>238.11965369999999</v>
      </c>
      <c r="F14" s="6">
        <v>8.4091162051349198</v>
      </c>
      <c r="G14" s="7">
        <v>8.5723075332000001</v>
      </c>
      <c r="H14" s="6">
        <v>338.02986600000003</v>
      </c>
      <c r="I14" s="6">
        <v>11.9374120524357</v>
      </c>
      <c r="J14" s="7">
        <v>12.169075176</v>
      </c>
      <c r="K14" s="6">
        <v>102.82893199999999</v>
      </c>
      <c r="L14" s="6">
        <v>3.63136946069696</v>
      </c>
      <c r="M14" s="7">
        <v>3.7018415519999999</v>
      </c>
      <c r="N14" s="6">
        <v>178.51765370000001</v>
      </c>
      <c r="O14" s="6">
        <v>6.3042914404815198</v>
      </c>
      <c r="P14" s="7">
        <v>6.4266355331999998</v>
      </c>
      <c r="Q14" s="6">
        <v>278.42786599999999</v>
      </c>
      <c r="R14" s="6">
        <v>9.8325872877822604</v>
      </c>
      <c r="S14" s="7">
        <v>10.023403176</v>
      </c>
    </row>
    <row r="15" spans="1:19" ht="17.100000000000001" customHeight="1" x14ac:dyDescent="0.25">
      <c r="A15" s="5" t="s">
        <v>25</v>
      </c>
      <c r="B15" s="6">
        <v>737.50888619443901</v>
      </c>
      <c r="C15" s="6">
        <v>26.044880504244901</v>
      </c>
      <c r="D15" s="7">
        <v>30.385366111210899</v>
      </c>
      <c r="E15" s="6">
        <v>785.69487386964795</v>
      </c>
      <c r="F15" s="6">
        <v>27.746552598605199</v>
      </c>
      <c r="G15" s="7">
        <v>32.370628803429497</v>
      </c>
      <c r="H15" s="6">
        <v>908.08196078388005</v>
      </c>
      <c r="I15" s="6">
        <v>32.068611781365199</v>
      </c>
      <c r="J15" s="7">
        <v>37.4129767842959</v>
      </c>
      <c r="K15" s="6">
        <v>44.428793409229201</v>
      </c>
      <c r="L15" s="6">
        <v>1.5689880311300901</v>
      </c>
      <c r="M15" s="7">
        <v>1.8304662884602401</v>
      </c>
      <c r="N15" s="6">
        <v>92.614781084437794</v>
      </c>
      <c r="O15" s="6">
        <v>3.2706601254903802</v>
      </c>
      <c r="P15" s="7">
        <v>3.8157289806788399</v>
      </c>
      <c r="Q15" s="6">
        <v>215.00186799867001</v>
      </c>
      <c r="R15" s="6">
        <v>7.5927193082504196</v>
      </c>
      <c r="S15" s="7">
        <v>8.8580769615451995</v>
      </c>
    </row>
    <row r="16" spans="1:19" ht="17.100000000000001" customHeight="1" x14ac:dyDescent="0.25">
      <c r="A16" s="5" t="s">
        <v>31</v>
      </c>
      <c r="B16" s="6">
        <v>884.56591320450696</v>
      </c>
      <c r="C16" s="6">
        <v>31.2381503989983</v>
      </c>
      <c r="D16" s="7">
        <v>32.861623675547399</v>
      </c>
      <c r="E16" s="6">
        <v>897.00271320450702</v>
      </c>
      <c r="F16" s="6">
        <v>31.6773518458129</v>
      </c>
      <c r="G16" s="7">
        <v>33.323650795547401</v>
      </c>
      <c r="H16" s="6">
        <v>912.49484320450699</v>
      </c>
      <c r="I16" s="6">
        <v>32.224451253235898</v>
      </c>
      <c r="J16" s="7">
        <v>33.899183425047397</v>
      </c>
      <c r="K16" s="6">
        <v>45.462600000000002</v>
      </c>
      <c r="L16" s="6">
        <v>1.6054965663154199</v>
      </c>
      <c r="M16" s="7">
        <v>1.68893559</v>
      </c>
      <c r="N16" s="6">
        <v>57.8994</v>
      </c>
      <c r="O16" s="6">
        <v>2.0446980131299801</v>
      </c>
      <c r="P16" s="7">
        <v>2.1509627099999999</v>
      </c>
      <c r="Q16" s="6">
        <v>73.391530000000003</v>
      </c>
      <c r="R16" s="6">
        <v>2.5917974205530498</v>
      </c>
      <c r="S16" s="7">
        <v>2.7264953395</v>
      </c>
    </row>
    <row r="17" spans="1:19" ht="17.100000000000001" customHeight="1" x14ac:dyDescent="0.25">
      <c r="A17" s="5" t="s">
        <v>32</v>
      </c>
      <c r="B17" s="6">
        <v>1398.9349521737199</v>
      </c>
      <c r="C17" s="6">
        <v>49.402921570995503</v>
      </c>
      <c r="D17" s="7">
        <v>58.055800515209498</v>
      </c>
      <c r="E17" s="6">
        <v>1400.37481148693</v>
      </c>
      <c r="F17" s="6">
        <v>49.453769722736403</v>
      </c>
      <c r="G17" s="7">
        <v>58.115554676707703</v>
      </c>
      <c r="H17" s="6">
        <v>1480.1430978097101</v>
      </c>
      <c r="I17" s="6">
        <v>52.2707601674554</v>
      </c>
      <c r="J17" s="7">
        <v>61.425938559103002</v>
      </c>
      <c r="K17" s="6">
        <v>60.704952173722504</v>
      </c>
      <c r="L17" s="6">
        <v>2.1437751530544502</v>
      </c>
      <c r="M17" s="7">
        <v>2.51925551520949</v>
      </c>
      <c r="N17" s="6">
        <v>62.144811486932497</v>
      </c>
      <c r="O17" s="6">
        <v>2.1946233047953498</v>
      </c>
      <c r="P17" s="7">
        <v>2.5790096767077002</v>
      </c>
      <c r="Q17" s="6">
        <v>141.91309780971099</v>
      </c>
      <c r="R17" s="6">
        <v>5.0116137495144404</v>
      </c>
      <c r="S17" s="7">
        <v>5.8893935591030004</v>
      </c>
    </row>
    <row r="18" spans="1:19" ht="17.100000000000001" customHeight="1" x14ac:dyDescent="0.25">
      <c r="A18" s="5" t="s">
        <v>21</v>
      </c>
      <c r="B18" s="6">
        <v>1453</v>
      </c>
      <c r="C18" s="6">
        <v>51.312210715100001</v>
      </c>
      <c r="D18" s="7">
        <v>64.377129999999994</v>
      </c>
      <c r="E18" s="6">
        <v>1453</v>
      </c>
      <c r="F18" s="6">
        <v>51.312210715100001</v>
      </c>
      <c r="G18" s="7">
        <v>64.377129999999994</v>
      </c>
      <c r="H18" s="6">
        <v>1453</v>
      </c>
      <c r="I18" s="6">
        <v>51.312210715100001</v>
      </c>
      <c r="J18" s="7">
        <v>64.377129999999994</v>
      </c>
      <c r="K18" s="8" t="s">
        <v>23</v>
      </c>
      <c r="L18" s="8" t="s">
        <v>23</v>
      </c>
      <c r="M18" s="9" t="s">
        <v>23</v>
      </c>
      <c r="N18" s="8" t="s">
        <v>23</v>
      </c>
      <c r="O18" s="8" t="s">
        <v>23</v>
      </c>
      <c r="P18" s="9" t="s">
        <v>23</v>
      </c>
      <c r="Q18" s="8" t="s">
        <v>23</v>
      </c>
      <c r="R18" s="8" t="s">
        <v>23</v>
      </c>
      <c r="S18" s="9" t="s">
        <v>23</v>
      </c>
    </row>
    <row r="19" spans="1:19" ht="17.100000000000001" customHeight="1" x14ac:dyDescent="0.25">
      <c r="A19" s="5" t="s">
        <v>24</v>
      </c>
      <c r="B19" s="6">
        <v>1514.8669101</v>
      </c>
      <c r="C19" s="6">
        <v>53.497020025040399</v>
      </c>
      <c r="D19" s="7">
        <v>59.68575625794</v>
      </c>
      <c r="E19" s="6">
        <v>1606.4691838000001</v>
      </c>
      <c r="F19" s="6">
        <v>56.731923789718103</v>
      </c>
      <c r="G19" s="7">
        <v>63.294885841720003</v>
      </c>
      <c r="H19" s="6">
        <v>1750.0756827</v>
      </c>
      <c r="I19" s="6">
        <v>61.803339434325501</v>
      </c>
      <c r="J19" s="7">
        <v>68.952981898380003</v>
      </c>
      <c r="K19" s="6">
        <v>169.0659101</v>
      </c>
      <c r="L19" s="6">
        <v>5.9705062655136603</v>
      </c>
      <c r="M19" s="7">
        <v>6.6611968579400003</v>
      </c>
      <c r="N19" s="6">
        <v>260.66818380000001</v>
      </c>
      <c r="O19" s="6">
        <v>9.2054100301913397</v>
      </c>
      <c r="P19" s="7">
        <v>10.27032644172</v>
      </c>
      <c r="Q19" s="6">
        <v>404.27468270000003</v>
      </c>
      <c r="R19" s="6">
        <v>14.2768256747988</v>
      </c>
      <c r="S19" s="7">
        <v>15.92842249838</v>
      </c>
    </row>
    <row r="20" spans="1:19" ht="15" x14ac:dyDescent="0.25">
      <c r="A20" s="14" t="s">
        <v>27</v>
      </c>
      <c r="B20" s="6">
        <v>1862.8836495375399</v>
      </c>
      <c r="C20" s="6">
        <v>65.787115184297804</v>
      </c>
      <c r="D20" s="7">
        <v>60.954567339877499</v>
      </c>
      <c r="E20" s="6">
        <v>2050.9676475383098</v>
      </c>
      <c r="F20" s="6">
        <v>72.429238885298602</v>
      </c>
      <c r="G20" s="7">
        <v>67.104914074502801</v>
      </c>
      <c r="H20" s="6">
        <v>2233.0139889255902</v>
      </c>
      <c r="I20" s="6">
        <v>78.858144755344895</v>
      </c>
      <c r="J20" s="7">
        <v>73.0578294378669</v>
      </c>
      <c r="K20" s="6">
        <v>368.60164953753798</v>
      </c>
      <c r="L20" s="6">
        <v>13.0170443984884</v>
      </c>
      <c r="M20" s="7">
        <v>12.053273939877499</v>
      </c>
      <c r="N20" s="6">
        <v>556.68564753831197</v>
      </c>
      <c r="O20" s="6">
        <v>19.6591680994892</v>
      </c>
      <c r="P20" s="7">
        <v>18.203620674502801</v>
      </c>
      <c r="Q20" s="6">
        <v>738.73198892559401</v>
      </c>
      <c r="R20" s="6">
        <v>26.088073969535401</v>
      </c>
      <c r="S20" s="7">
        <v>24.1565360378669</v>
      </c>
    </row>
    <row r="21" spans="1:19" ht="17.100000000000001" customHeight="1" x14ac:dyDescent="0.25">
      <c r="A21" s="5" t="s">
        <v>33</v>
      </c>
      <c r="B21" s="6">
        <v>5751.3751633399497</v>
      </c>
      <c r="C21" s="6">
        <v>203.10789696000799</v>
      </c>
      <c r="D21" s="7">
        <v>243.34068316091299</v>
      </c>
      <c r="E21" s="6">
        <v>6097.8898376714897</v>
      </c>
      <c r="F21" s="6">
        <v>215.34494719068601</v>
      </c>
      <c r="G21" s="7">
        <v>258.00171903188101</v>
      </c>
      <c r="H21" s="6">
        <v>6230.0192394118303</v>
      </c>
      <c r="I21" s="6">
        <v>220.011052974416</v>
      </c>
      <c r="J21" s="7">
        <v>263.59211401951399</v>
      </c>
      <c r="K21" s="6">
        <v>477.225871402032</v>
      </c>
      <c r="L21" s="6">
        <v>16.853072589179799</v>
      </c>
      <c r="M21" s="7">
        <v>20.19142661902</v>
      </c>
      <c r="N21" s="6">
        <v>823.74054573357205</v>
      </c>
      <c r="O21" s="6">
        <v>29.0901228198572</v>
      </c>
      <c r="P21" s="7">
        <v>34.852462489987403</v>
      </c>
      <c r="Q21" s="6">
        <v>955.86994747390702</v>
      </c>
      <c r="R21" s="6">
        <v>33.756228603587502</v>
      </c>
      <c r="S21" s="7">
        <v>40.442857477620997</v>
      </c>
    </row>
    <row r="22" spans="1:19" ht="17.100000000000001" customHeight="1" x14ac:dyDescent="0.25">
      <c r="A22" s="5" t="s">
        <v>30</v>
      </c>
      <c r="B22" s="6">
        <v>10433.933384415501</v>
      </c>
      <c r="C22" s="6">
        <v>368.47087984063802</v>
      </c>
      <c r="D22" s="7">
        <v>417.879032045842</v>
      </c>
      <c r="E22" s="6">
        <v>12070.0958550992</v>
      </c>
      <c r="F22" s="6">
        <v>426.251412159881</v>
      </c>
      <c r="G22" s="7">
        <v>483.40733899672398</v>
      </c>
      <c r="H22" s="6">
        <v>13749.037266875899</v>
      </c>
      <c r="I22" s="6">
        <v>485.54266852560301</v>
      </c>
      <c r="J22" s="7">
        <v>550.64894253838202</v>
      </c>
      <c r="K22" s="6">
        <v>3706.7605323662501</v>
      </c>
      <c r="L22" s="6">
        <v>130.90301273722901</v>
      </c>
      <c r="M22" s="7">
        <v>148.455759321268</v>
      </c>
      <c r="N22" s="6">
        <v>5342.9230030499402</v>
      </c>
      <c r="O22" s="6">
        <v>188.68354505647201</v>
      </c>
      <c r="P22" s="7">
        <v>213.98406627214999</v>
      </c>
      <c r="Q22" s="6">
        <v>7021.8644148266703</v>
      </c>
      <c r="R22" s="6">
        <v>247.97480142219399</v>
      </c>
      <c r="S22" s="7">
        <v>281.225669813808</v>
      </c>
    </row>
    <row r="23" spans="1:19" ht="15" x14ac:dyDescent="0.25">
      <c r="A23" s="14" t="s">
        <v>29</v>
      </c>
      <c r="B23" s="6">
        <v>11512.967516000001</v>
      </c>
      <c r="C23" s="6">
        <v>406.57661055546703</v>
      </c>
      <c r="D23" s="7">
        <v>462.82129414320002</v>
      </c>
      <c r="E23" s="6">
        <v>14765.206770999999</v>
      </c>
      <c r="F23" s="6">
        <v>521.42835587444802</v>
      </c>
      <c r="G23" s="7">
        <v>593.56131219420001</v>
      </c>
      <c r="H23" s="6">
        <v>17933.310465999999</v>
      </c>
      <c r="I23" s="6">
        <v>633.30888193441206</v>
      </c>
      <c r="J23" s="7">
        <v>720.91908073319996</v>
      </c>
      <c r="K23" s="6">
        <v>7986.5395159999998</v>
      </c>
      <c r="L23" s="6">
        <v>282.04198109391899</v>
      </c>
      <c r="M23" s="7">
        <v>321.0588885432</v>
      </c>
      <c r="N23" s="6">
        <v>11238.778770999999</v>
      </c>
      <c r="O23" s="6">
        <v>396.893726412901</v>
      </c>
      <c r="P23" s="7">
        <v>451.79890659419999</v>
      </c>
      <c r="Q23" s="6">
        <v>14406.882465999999</v>
      </c>
      <c r="R23" s="6">
        <v>508.77425247286402</v>
      </c>
      <c r="S23" s="7">
        <v>579.1566751332</v>
      </c>
    </row>
    <row r="24" spans="1:19" ht="17.100000000000001" customHeight="1" x14ac:dyDescent="0.25">
      <c r="A24" s="5" t="s">
        <v>28</v>
      </c>
      <c r="B24" s="6">
        <v>13516.0223972353</v>
      </c>
      <c r="C24" s="6">
        <v>477.31382606810001</v>
      </c>
      <c r="D24" s="7">
        <v>524.15134856478505</v>
      </c>
      <c r="E24" s="6">
        <v>20133.921760322399</v>
      </c>
      <c r="F24" s="6">
        <v>711.02273632966296</v>
      </c>
      <c r="G24" s="7">
        <v>780.79348586530296</v>
      </c>
      <c r="H24" s="6">
        <v>31144.824124831401</v>
      </c>
      <c r="I24" s="6">
        <v>1099.8690833985399</v>
      </c>
      <c r="J24" s="7">
        <v>1207.7962795609601</v>
      </c>
      <c r="K24" s="6">
        <v>4460.4661652218101</v>
      </c>
      <c r="L24" s="6">
        <v>157.51987595143501</v>
      </c>
      <c r="M24" s="7">
        <v>172.97687788730201</v>
      </c>
      <c r="N24" s="6">
        <v>11078.365528308899</v>
      </c>
      <c r="O24" s="6">
        <v>391.22878621299799</v>
      </c>
      <c r="P24" s="7">
        <v>429.619015187819</v>
      </c>
      <c r="Q24" s="6">
        <v>22089.267892817901</v>
      </c>
      <c r="R24" s="6">
        <v>780.07513328187497</v>
      </c>
      <c r="S24" s="7">
        <v>856.62180888347802</v>
      </c>
    </row>
    <row r="25" spans="1:19" ht="17.100000000000001" customHeight="1" x14ac:dyDescent="0.25">
      <c r="A25" s="5" t="s">
        <v>34</v>
      </c>
      <c r="B25" s="6">
        <v>28398.632110733499</v>
      </c>
      <c r="C25" s="6">
        <v>1002.8882277264699</v>
      </c>
      <c r="D25" s="7">
        <v>1175.70336938437</v>
      </c>
      <c r="E25" s="6">
        <v>32669.831242589698</v>
      </c>
      <c r="F25" s="6">
        <v>1153.7242014773001</v>
      </c>
      <c r="G25" s="7">
        <v>1352.53101344321</v>
      </c>
      <c r="H25" s="6">
        <v>35528.216621427397</v>
      </c>
      <c r="I25" s="6">
        <v>1254.6671284311101</v>
      </c>
      <c r="J25" s="7">
        <v>1470.86816812709</v>
      </c>
      <c r="K25" s="6">
        <v>3990.0521107334998</v>
      </c>
      <c r="L25" s="6">
        <v>140.90736040618501</v>
      </c>
      <c r="M25" s="7">
        <v>165.188157384367</v>
      </c>
      <c r="N25" s="6">
        <v>8261.2512425896402</v>
      </c>
      <c r="O25" s="6">
        <v>291.74333415701398</v>
      </c>
      <c r="P25" s="7">
        <v>342.01580144321099</v>
      </c>
      <c r="Q25" s="6">
        <v>11119.6366214274</v>
      </c>
      <c r="R25" s="6">
        <v>392.68626111082301</v>
      </c>
      <c r="S25" s="7">
        <v>460.35295612709399</v>
      </c>
    </row>
    <row r="26" spans="1:19" ht="17.100000000000001" customHeight="1" x14ac:dyDescent="0.25">
      <c r="A26" s="5" t="s">
        <v>35</v>
      </c>
      <c r="B26" s="6">
        <v>43183.704519647603</v>
      </c>
      <c r="C26" s="6">
        <v>1525.0181319826399</v>
      </c>
      <c r="D26" s="7">
        <v>1130.5493843243801</v>
      </c>
      <c r="E26" s="6">
        <v>45808.390556906903</v>
      </c>
      <c r="F26" s="6">
        <v>1617.70804458059</v>
      </c>
      <c r="G26" s="7">
        <v>1199.2636647798199</v>
      </c>
      <c r="H26" s="6">
        <v>47529.770039105497</v>
      </c>
      <c r="I26" s="6">
        <v>1678.49798725866</v>
      </c>
      <c r="J26" s="7">
        <v>1244.3293796237799</v>
      </c>
      <c r="K26" s="6">
        <v>3710.35291252651</v>
      </c>
      <c r="L26" s="6">
        <v>131.02987644524799</v>
      </c>
      <c r="M26" s="7">
        <v>97.137039249944095</v>
      </c>
      <c r="N26" s="6">
        <v>6335.0389497857796</v>
      </c>
      <c r="O26" s="6">
        <v>223.71978904320301</v>
      </c>
      <c r="P26" s="7">
        <v>165.851319705392</v>
      </c>
      <c r="Q26" s="6">
        <v>8056.4184319844198</v>
      </c>
      <c r="R26" s="6">
        <v>284.50973172126601</v>
      </c>
      <c r="S26" s="7">
        <v>210.917034549352</v>
      </c>
    </row>
    <row r="27" spans="1:19" ht="17.100000000000001" customHeight="1" x14ac:dyDescent="0.25">
      <c r="A27" s="5" t="s">
        <v>36</v>
      </c>
      <c r="B27" s="6">
        <v>109866.39881100001</v>
      </c>
      <c r="C27" s="6">
        <v>3879.89525553974</v>
      </c>
      <c r="D27" s="7">
        <v>4339.7227530344999</v>
      </c>
      <c r="E27" s="6">
        <v>113033.72881099999</v>
      </c>
      <c r="F27" s="6">
        <v>3991.7484588186499</v>
      </c>
      <c r="G27" s="7">
        <v>4464.8322880345004</v>
      </c>
      <c r="H27" s="6">
        <v>117097.268811</v>
      </c>
      <c r="I27" s="6">
        <v>4135.2510195407704</v>
      </c>
      <c r="J27" s="7">
        <v>4625.3421180345003</v>
      </c>
      <c r="K27" s="6">
        <v>4769.8500000000004</v>
      </c>
      <c r="L27" s="6">
        <v>168.445662958995</v>
      </c>
      <c r="M27" s="7">
        <v>188.409075</v>
      </c>
      <c r="N27" s="6">
        <v>7937.18</v>
      </c>
      <c r="O27" s="6">
        <v>280.298866237906</v>
      </c>
      <c r="P27" s="7">
        <v>313.51861000000002</v>
      </c>
      <c r="Q27" s="6">
        <v>12000.72</v>
      </c>
      <c r="R27" s="6">
        <v>423.801426960024</v>
      </c>
      <c r="S27" s="7">
        <v>474.02843999999999</v>
      </c>
    </row>
    <row r="28" spans="1:19" ht="17.100000000000001" customHeight="1" x14ac:dyDescent="0.25">
      <c r="A28" s="10" t="s">
        <v>37</v>
      </c>
      <c r="B28" s="11">
        <v>231166.20073340501</v>
      </c>
      <c r="C28" s="11">
        <v>8163.5573312054703</v>
      </c>
      <c r="D28" s="12">
        <v>8628.5803424153892</v>
      </c>
      <c r="E28" s="11">
        <v>253521.48209660299</v>
      </c>
      <c r="F28" s="11">
        <v>8953.02664153154</v>
      </c>
      <c r="G28" s="12">
        <v>9482.7554778670801</v>
      </c>
      <c r="H28" s="11">
        <v>278826.349293801</v>
      </c>
      <c r="I28" s="11">
        <v>9846.6595924883804</v>
      </c>
      <c r="J28" s="12">
        <v>10459.2378385802</v>
      </c>
      <c r="K28" s="11">
        <v>29925.918115809702</v>
      </c>
      <c r="L28" s="11">
        <v>1056.82382395131</v>
      </c>
      <c r="M28" s="12">
        <v>1143.4326173429299</v>
      </c>
      <c r="N28" s="11">
        <v>52281.199479007802</v>
      </c>
      <c r="O28" s="11">
        <v>1846.29313427738</v>
      </c>
      <c r="P28" s="12">
        <v>1997.60775279462</v>
      </c>
      <c r="Q28" s="11">
        <v>77586.066676206596</v>
      </c>
      <c r="R28" s="11">
        <v>2739.9260852342099</v>
      </c>
      <c r="S28" s="12">
        <v>2974.0901135077602</v>
      </c>
    </row>
    <row r="29" spans="1:19" ht="17.100000000000001" customHeight="1" x14ac:dyDescent="0.25">
      <c r="A29" s="5" t="s">
        <v>38</v>
      </c>
      <c r="B29" s="6">
        <v>244388.75152383</v>
      </c>
      <c r="C29" s="6">
        <v>8630.5073052931602</v>
      </c>
      <c r="D29" s="7">
        <v>9123.0105731781405</v>
      </c>
      <c r="E29" s="6">
        <v>253176.19781397199</v>
      </c>
      <c r="F29" s="6">
        <v>8940.83304217369</v>
      </c>
      <c r="G29" s="7">
        <v>9463.0135733311909</v>
      </c>
      <c r="H29" s="6">
        <v>263181.75724561501</v>
      </c>
      <c r="I29" s="6">
        <v>9294.1760386492006</v>
      </c>
      <c r="J29" s="7">
        <v>9852.7907617773999</v>
      </c>
      <c r="K29" s="6">
        <v>43559.756673745898</v>
      </c>
      <c r="L29" s="6">
        <v>1538.29828846644</v>
      </c>
      <c r="M29" s="7">
        <v>1659.8885133890899</v>
      </c>
      <c r="N29" s="6">
        <v>51536.307352864802</v>
      </c>
      <c r="O29" s="6">
        <v>1819.98751711518</v>
      </c>
      <c r="P29" s="7">
        <v>1967.13045470875</v>
      </c>
      <c r="Q29" s="6">
        <v>61897.203577644199</v>
      </c>
      <c r="R29" s="6">
        <v>2185.87911400655</v>
      </c>
      <c r="S29" s="7">
        <v>2370.8819096851898</v>
      </c>
    </row>
    <row r="31" spans="1:19" ht="17.100000000000001" customHeight="1" x14ac:dyDescent="0.25">
      <c r="A31" s="171" t="s">
        <v>39</v>
      </c>
      <c r="B31" s="171"/>
      <c r="C31" s="171"/>
      <c r="D31" s="171"/>
      <c r="E31" s="171"/>
      <c r="F31" s="171"/>
      <c r="G31" s="171"/>
      <c r="H31" s="171"/>
      <c r="I31" s="171"/>
      <c r="J31" s="171"/>
      <c r="K31" s="171"/>
      <c r="L31" s="171"/>
      <c r="M31" s="171"/>
      <c r="N31" s="171"/>
      <c r="O31" s="171"/>
      <c r="P31" s="171"/>
      <c r="Q31" s="171"/>
      <c r="R31" s="171"/>
      <c r="S31" s="171"/>
    </row>
    <row r="32" spans="1:19" ht="17.100000000000001" customHeight="1" x14ac:dyDescent="0.25">
      <c r="A32" s="171" t="s">
        <v>40</v>
      </c>
      <c r="B32" s="171"/>
      <c r="C32" s="171"/>
      <c r="D32" s="171"/>
      <c r="E32" s="171"/>
      <c r="F32" s="171"/>
      <c r="G32" s="171"/>
      <c r="H32" s="171"/>
      <c r="I32" s="171"/>
      <c r="J32" s="171"/>
      <c r="K32" s="171"/>
      <c r="L32" s="171"/>
      <c r="M32" s="171"/>
      <c r="N32" s="171"/>
      <c r="O32" s="171"/>
      <c r="P32" s="171"/>
      <c r="Q32" s="171"/>
      <c r="R32" s="171"/>
      <c r="S32" s="171"/>
    </row>
    <row r="33" spans="1:19" ht="35.1" customHeight="1" x14ac:dyDescent="0.25">
      <c r="A33" s="171" t="s">
        <v>41</v>
      </c>
      <c r="B33" s="171"/>
      <c r="C33" s="171"/>
      <c r="D33" s="171"/>
      <c r="E33" s="171"/>
      <c r="F33" s="171"/>
      <c r="G33" s="171"/>
      <c r="H33" s="171"/>
      <c r="I33" s="171"/>
      <c r="J33" s="171"/>
      <c r="K33" s="171"/>
      <c r="L33" s="171"/>
      <c r="M33" s="171"/>
      <c r="N33" s="171"/>
      <c r="O33" s="171"/>
      <c r="P33" s="171"/>
      <c r="Q33" s="171"/>
      <c r="R33" s="171"/>
      <c r="S33" s="171"/>
    </row>
    <row r="34" spans="1:19" ht="17.100000000000001" customHeight="1" x14ac:dyDescent="0.25">
      <c r="A34" s="171" t="s">
        <v>49</v>
      </c>
      <c r="B34" s="171"/>
      <c r="C34" s="171"/>
      <c r="D34" s="171"/>
      <c r="E34" s="171"/>
      <c r="F34" s="171"/>
      <c r="G34" s="171"/>
      <c r="H34" s="171"/>
      <c r="I34" s="171"/>
      <c r="J34" s="171"/>
      <c r="K34" s="171"/>
      <c r="L34" s="171"/>
      <c r="M34" s="171"/>
      <c r="N34" s="171"/>
      <c r="O34" s="171"/>
      <c r="P34" s="171"/>
      <c r="Q34" s="171"/>
      <c r="R34" s="171"/>
      <c r="S34" s="171"/>
    </row>
    <row r="35" spans="1:19" ht="17.100000000000001" customHeight="1" x14ac:dyDescent="0.25">
      <c r="A35" s="171" t="s">
        <v>39</v>
      </c>
      <c r="B35" s="171"/>
      <c r="C35" s="171"/>
      <c r="D35" s="171"/>
      <c r="E35" s="171"/>
      <c r="F35" s="171"/>
      <c r="G35" s="171"/>
      <c r="H35" s="171"/>
      <c r="I35" s="171"/>
      <c r="J35" s="171"/>
      <c r="K35" s="171"/>
      <c r="L35" s="171"/>
      <c r="M35" s="171"/>
      <c r="N35" s="171"/>
      <c r="O35" s="171"/>
      <c r="P35" s="171"/>
      <c r="Q35" s="171"/>
      <c r="R35" s="171"/>
      <c r="S35" s="171"/>
    </row>
    <row r="36" spans="1:19" ht="17.100000000000001" customHeight="1" x14ac:dyDescent="0.25">
      <c r="A36" s="171" t="s">
        <v>42</v>
      </c>
      <c r="B36" s="171"/>
      <c r="C36" s="171"/>
      <c r="D36" s="171"/>
      <c r="E36" s="171"/>
      <c r="F36" s="171"/>
      <c r="G36" s="171"/>
      <c r="H36" s="171"/>
      <c r="I36" s="171"/>
      <c r="J36" s="171"/>
      <c r="K36" s="171"/>
      <c r="L36" s="171"/>
      <c r="M36" s="171"/>
      <c r="N36" s="171"/>
      <c r="O36" s="171"/>
      <c r="P36" s="171"/>
      <c r="Q36" s="171"/>
      <c r="R36" s="171"/>
      <c r="S36" s="171"/>
    </row>
    <row r="37" spans="1:19" ht="17.100000000000001" customHeight="1" x14ac:dyDescent="0.25">
      <c r="A37" s="171" t="s">
        <v>43</v>
      </c>
      <c r="B37" s="171"/>
      <c r="C37" s="171"/>
      <c r="D37" s="171"/>
      <c r="E37" s="171"/>
      <c r="F37" s="171"/>
      <c r="G37" s="171"/>
      <c r="H37" s="171"/>
      <c r="I37" s="171"/>
      <c r="J37" s="171"/>
      <c r="K37" s="171"/>
      <c r="L37" s="171"/>
      <c r="M37" s="171"/>
      <c r="N37" s="171"/>
      <c r="O37" s="171"/>
      <c r="P37" s="171"/>
      <c r="Q37" s="171"/>
      <c r="R37" s="171"/>
      <c r="S37" s="171"/>
    </row>
    <row r="38" spans="1:19" ht="17.100000000000001" customHeight="1" x14ac:dyDescent="0.25">
      <c r="A38" s="171" t="s">
        <v>44</v>
      </c>
      <c r="B38" s="171"/>
      <c r="C38" s="171"/>
      <c r="D38" s="171"/>
      <c r="E38" s="171"/>
      <c r="F38" s="171"/>
      <c r="G38" s="171"/>
      <c r="H38" s="171"/>
      <c r="I38" s="171"/>
      <c r="J38" s="171"/>
      <c r="K38" s="171"/>
      <c r="L38" s="171"/>
      <c r="M38" s="171"/>
      <c r="N38" s="171"/>
      <c r="O38" s="171"/>
      <c r="P38" s="171"/>
      <c r="Q38" s="171"/>
      <c r="R38" s="171"/>
      <c r="S38" s="171"/>
    </row>
  </sheetData>
  <mergeCells count="15">
    <mergeCell ref="Q4:S4"/>
    <mergeCell ref="A2:S2"/>
    <mergeCell ref="A31:S31"/>
    <mergeCell ref="A32:S32"/>
    <mergeCell ref="A33:S33"/>
    <mergeCell ref="B4:D4"/>
    <mergeCell ref="E4:G4"/>
    <mergeCell ref="H4:J4"/>
    <mergeCell ref="K4:M4"/>
    <mergeCell ref="N4:P4"/>
    <mergeCell ref="A34:S34"/>
    <mergeCell ref="A35:S35"/>
    <mergeCell ref="A36:S36"/>
    <mergeCell ref="A37:S37"/>
    <mergeCell ref="A38:S38"/>
  </mergeCells>
  <printOptions gridLines="1"/>
  <pageMargins left="0.05" right="0.05" top="0.5" bottom="0.5" header="0" footer="0"/>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072"/>
    <pageSetUpPr fitToPage="1"/>
  </sheetPr>
  <dimension ref="A2:M20"/>
  <sheetViews>
    <sheetView zoomScale="85" zoomScaleNormal="85" zoomScalePageLayoutView="85" workbookViewId="0"/>
  </sheetViews>
  <sheetFormatPr defaultColWidth="11.42578125" defaultRowHeight="12" customHeight="1" x14ac:dyDescent="0.2"/>
  <cols>
    <col min="1" max="1" width="13.7109375" bestFit="1" customWidth="1"/>
    <col min="2" max="2" width="12.7109375" bestFit="1" customWidth="1"/>
    <col min="3" max="3" width="9.7109375" bestFit="1" customWidth="1"/>
    <col min="4" max="4" width="12.7109375" bestFit="1" customWidth="1"/>
    <col min="5" max="5" width="9.7109375" bestFit="1" customWidth="1"/>
    <col min="6" max="6" width="12.7109375" bestFit="1" customWidth="1"/>
    <col min="7" max="7" width="9.7109375" bestFit="1" customWidth="1"/>
    <col min="8" max="8" width="12.7109375" bestFit="1" customWidth="1"/>
    <col min="9" max="9" width="8.7109375" bestFit="1" customWidth="1"/>
    <col min="10" max="10" width="12.7109375" bestFit="1" customWidth="1"/>
    <col min="11" max="11" width="8.7109375" bestFit="1" customWidth="1"/>
    <col min="12" max="12" width="12.7109375" bestFit="1" customWidth="1"/>
    <col min="13" max="13" width="8.7109375" bestFit="1" customWidth="1"/>
  </cols>
  <sheetData>
    <row r="2" spans="1:13" ht="17.100000000000001" customHeight="1" x14ac:dyDescent="0.25">
      <c r="A2" s="174" t="s">
        <v>50</v>
      </c>
      <c r="B2" s="175"/>
      <c r="C2" s="175"/>
      <c r="D2" s="175"/>
      <c r="E2" s="175"/>
      <c r="F2" s="175"/>
      <c r="G2" s="175"/>
      <c r="H2" s="175"/>
      <c r="I2" s="175"/>
      <c r="J2" s="175"/>
      <c r="K2" s="175"/>
      <c r="L2" s="175"/>
      <c r="M2" s="175"/>
    </row>
    <row r="4" spans="1:13" ht="114.95" customHeight="1" x14ac:dyDescent="0.25">
      <c r="A4" s="2"/>
      <c r="B4" s="177" t="s">
        <v>1</v>
      </c>
      <c r="C4" s="177"/>
      <c r="D4" s="177" t="s">
        <v>2</v>
      </c>
      <c r="E4" s="177"/>
      <c r="F4" s="177" t="s">
        <v>3</v>
      </c>
      <c r="G4" s="177"/>
      <c r="H4" s="177" t="s">
        <v>4</v>
      </c>
      <c r="I4" s="177"/>
      <c r="J4" s="177" t="s">
        <v>5</v>
      </c>
      <c r="K4" s="177"/>
      <c r="L4" s="177" t="s">
        <v>6</v>
      </c>
      <c r="M4" s="177"/>
    </row>
    <row r="5" spans="1:13" ht="33" customHeight="1" x14ac:dyDescent="0.25">
      <c r="A5" s="4" t="s">
        <v>7</v>
      </c>
      <c r="B5" s="2" t="s">
        <v>51</v>
      </c>
      <c r="C5" s="2" t="s">
        <v>11</v>
      </c>
      <c r="D5" s="2" t="s">
        <v>51</v>
      </c>
      <c r="E5" s="2" t="s">
        <v>11</v>
      </c>
      <c r="F5" s="2" t="s">
        <v>51</v>
      </c>
      <c r="G5" s="2" t="s">
        <v>11</v>
      </c>
      <c r="H5" s="2" t="s">
        <v>51</v>
      </c>
      <c r="I5" s="2" t="s">
        <v>11</v>
      </c>
      <c r="J5" s="2" t="s">
        <v>51</v>
      </c>
      <c r="K5" s="2" t="s">
        <v>11</v>
      </c>
      <c r="L5" s="2" t="s">
        <v>51</v>
      </c>
      <c r="M5" s="2" t="s">
        <v>11</v>
      </c>
    </row>
    <row r="6" spans="1:13" ht="17.100000000000001" customHeight="1" x14ac:dyDescent="0.25">
      <c r="A6" s="5" t="s">
        <v>19</v>
      </c>
      <c r="B6" s="15">
        <v>9.2634731684531104</v>
      </c>
      <c r="C6" s="7">
        <v>0.44557305940259001</v>
      </c>
      <c r="D6" s="15">
        <v>9.2794407026373502</v>
      </c>
      <c r="E6" s="7">
        <v>0.44634109779685999</v>
      </c>
      <c r="F6" s="15">
        <v>9.3730177962769403</v>
      </c>
      <c r="G6" s="7">
        <v>0.45084215600091998</v>
      </c>
      <c r="H6" s="15">
        <v>1.318560368405E-2</v>
      </c>
      <c r="I6" s="7">
        <v>6.3422753719999999E-4</v>
      </c>
      <c r="J6" s="15">
        <v>2.91531378683E-2</v>
      </c>
      <c r="K6" s="7">
        <v>1.4022659314700001E-3</v>
      </c>
      <c r="L6" s="15">
        <v>0.12273023150788</v>
      </c>
      <c r="M6" s="7">
        <v>5.9033241355300001E-3</v>
      </c>
    </row>
    <row r="7" spans="1:13" ht="35.1" customHeight="1" x14ac:dyDescent="0.25">
      <c r="A7" s="14" t="s">
        <v>52</v>
      </c>
      <c r="B7" s="15">
        <v>35.341219071971402</v>
      </c>
      <c r="C7" s="7">
        <v>1.6999126373618201</v>
      </c>
      <c r="D7" s="15">
        <v>36.5483713165955</v>
      </c>
      <c r="E7" s="7">
        <v>1.7579766603282501</v>
      </c>
      <c r="F7" s="15">
        <v>39.614404696624398</v>
      </c>
      <c r="G7" s="7">
        <v>1.90545286590763</v>
      </c>
      <c r="H7" s="15">
        <v>0.73837428057754995</v>
      </c>
      <c r="I7" s="7">
        <v>3.5515802895779998E-2</v>
      </c>
      <c r="J7" s="15">
        <v>1.94552652520169</v>
      </c>
      <c r="K7" s="7">
        <v>9.3579825862199997E-2</v>
      </c>
      <c r="L7" s="15">
        <v>5.0115599052305599</v>
      </c>
      <c r="M7" s="7">
        <v>0.24105603144158999</v>
      </c>
    </row>
    <row r="8" spans="1:13" ht="17.100000000000001" customHeight="1" x14ac:dyDescent="0.25">
      <c r="A8" s="5" t="s">
        <v>30</v>
      </c>
      <c r="B8" s="15">
        <v>1752.05662089872</v>
      </c>
      <c r="C8" s="7">
        <v>86.376391410306795</v>
      </c>
      <c r="D8" s="15">
        <v>2040.34517590824</v>
      </c>
      <c r="E8" s="7">
        <v>100.589017172276</v>
      </c>
      <c r="F8" s="15">
        <v>2336.1712947804799</v>
      </c>
      <c r="G8" s="7">
        <v>115.17324483267799</v>
      </c>
      <c r="H8" s="15">
        <v>649.70573663298796</v>
      </c>
      <c r="I8" s="7">
        <v>32.030492816006301</v>
      </c>
      <c r="J8" s="15">
        <v>937.99429164251399</v>
      </c>
      <c r="K8" s="7">
        <v>46.243118577975899</v>
      </c>
      <c r="L8" s="15">
        <v>1233.8204105147499</v>
      </c>
      <c r="M8" s="7">
        <v>60.827346238377103</v>
      </c>
    </row>
    <row r="9" spans="1:13" ht="17.100000000000001" customHeight="1" x14ac:dyDescent="0.25">
      <c r="A9" s="5" t="s">
        <v>36</v>
      </c>
      <c r="B9" s="15">
        <v>3502.2480982021998</v>
      </c>
      <c r="C9" s="7">
        <v>161.34856988417499</v>
      </c>
      <c r="D9" s="15">
        <v>3620.7398982022</v>
      </c>
      <c r="E9" s="7">
        <v>166.807487110175</v>
      </c>
      <c r="F9" s="15">
        <v>3741.5943982022</v>
      </c>
      <c r="G9" s="7">
        <v>172.375253925175</v>
      </c>
      <c r="H9" s="15">
        <v>179.19630000000001</v>
      </c>
      <c r="I9" s="7">
        <v>8.2555735410000004</v>
      </c>
      <c r="J9" s="15">
        <v>297.68810000000002</v>
      </c>
      <c r="K9" s="7">
        <v>13.714490766999999</v>
      </c>
      <c r="L9" s="15">
        <v>418.54259999999999</v>
      </c>
      <c r="M9" s="7">
        <v>19.282257582</v>
      </c>
    </row>
    <row r="10" spans="1:13" ht="17.100000000000001" customHeight="1" x14ac:dyDescent="0.25">
      <c r="A10" s="10" t="s">
        <v>37</v>
      </c>
      <c r="B10" s="16">
        <v>5298.9094113413403</v>
      </c>
      <c r="C10" s="12">
        <v>249.87044699124701</v>
      </c>
      <c r="D10" s="16">
        <v>5706.9128861296804</v>
      </c>
      <c r="E10" s="12">
        <v>269.60082204057699</v>
      </c>
      <c r="F10" s="16">
        <v>6126.7531154755798</v>
      </c>
      <c r="G10" s="12">
        <v>289.90479377976197</v>
      </c>
      <c r="H10" s="16">
        <v>829.65359651724998</v>
      </c>
      <c r="I10" s="12">
        <v>40.322216387439298</v>
      </c>
      <c r="J10" s="16">
        <v>1237.6570713055801</v>
      </c>
      <c r="K10" s="12">
        <v>60.052591436769603</v>
      </c>
      <c r="L10" s="16">
        <v>1657.4973006514899</v>
      </c>
      <c r="M10" s="12">
        <v>80.356563175954193</v>
      </c>
    </row>
    <row r="11" spans="1:13" ht="17.100000000000001" customHeight="1" x14ac:dyDescent="0.25">
      <c r="A11" s="5" t="s">
        <v>38</v>
      </c>
      <c r="B11" s="15">
        <v>5404.5060209318799</v>
      </c>
      <c r="C11" s="7">
        <v>254.84335028335499</v>
      </c>
      <c r="D11" s="15">
        <v>5696.1271207194904</v>
      </c>
      <c r="E11" s="7">
        <v>269.05533812925898</v>
      </c>
      <c r="F11" s="15">
        <v>6026.89430966484</v>
      </c>
      <c r="G11" s="7">
        <v>285.25288375116202</v>
      </c>
      <c r="H11" s="15">
        <v>945.318647400587</v>
      </c>
      <c r="I11" s="7">
        <v>45.792313343349001</v>
      </c>
      <c r="J11" s="15">
        <v>1212.0857942391999</v>
      </c>
      <c r="K11" s="7">
        <v>58.7898973499275</v>
      </c>
      <c r="L11" s="15">
        <v>1557.0515453796199</v>
      </c>
      <c r="M11" s="7">
        <v>75.648100063946202</v>
      </c>
    </row>
    <row r="12" spans="1:13" ht="12" customHeight="1" x14ac:dyDescent="0.2">
      <c r="E12" s="66"/>
      <c r="F12" s="66"/>
      <c r="G12" s="66"/>
      <c r="H12" s="66"/>
      <c r="I12" s="66"/>
      <c r="J12" s="66"/>
      <c r="K12" s="66"/>
      <c r="L12" s="66"/>
      <c r="M12" s="66"/>
    </row>
    <row r="13" spans="1:13" ht="17.100000000000001" customHeight="1" x14ac:dyDescent="0.25">
      <c r="A13" s="171" t="s">
        <v>39</v>
      </c>
      <c r="B13" s="171"/>
      <c r="C13" s="171"/>
      <c r="D13" s="171"/>
      <c r="E13" s="171"/>
      <c r="F13" s="171"/>
      <c r="G13" s="171"/>
      <c r="H13" s="171"/>
      <c r="I13" s="171"/>
      <c r="J13" s="171"/>
      <c r="K13" s="171"/>
      <c r="L13" s="171"/>
      <c r="M13" s="171"/>
    </row>
    <row r="14" spans="1:13" ht="17.100000000000001" customHeight="1" x14ac:dyDescent="0.25">
      <c r="A14" s="171" t="s">
        <v>40</v>
      </c>
      <c r="B14" s="171"/>
      <c r="C14" s="171"/>
      <c r="D14" s="171"/>
      <c r="E14" s="171"/>
      <c r="F14" s="171"/>
      <c r="G14" s="171"/>
      <c r="H14" s="171"/>
      <c r="I14" s="171"/>
      <c r="J14" s="171"/>
      <c r="K14" s="171"/>
      <c r="L14" s="171"/>
      <c r="M14" s="171"/>
    </row>
    <row r="15" spans="1:13" ht="35.1" customHeight="1" x14ac:dyDescent="0.25">
      <c r="A15" s="171" t="s">
        <v>41</v>
      </c>
      <c r="B15" s="171"/>
      <c r="C15" s="171"/>
      <c r="D15" s="171"/>
      <c r="E15" s="171"/>
      <c r="F15" s="171"/>
      <c r="G15" s="171"/>
      <c r="H15" s="171"/>
      <c r="I15" s="171"/>
      <c r="J15" s="171"/>
      <c r="K15" s="171"/>
      <c r="L15" s="171"/>
      <c r="M15" s="171"/>
    </row>
    <row r="16" spans="1:13" ht="17.100000000000001" customHeight="1" x14ac:dyDescent="0.25">
      <c r="A16" s="171" t="s">
        <v>39</v>
      </c>
      <c r="B16" s="171"/>
      <c r="C16" s="171"/>
      <c r="D16" s="171"/>
      <c r="E16" s="171"/>
      <c r="F16" s="171"/>
      <c r="G16" s="171"/>
      <c r="H16" s="171"/>
      <c r="I16" s="171"/>
      <c r="J16" s="171"/>
      <c r="K16" s="171"/>
      <c r="L16" s="171"/>
      <c r="M16" s="171"/>
    </row>
    <row r="17" spans="1:13" ht="14.1" customHeight="1" x14ac:dyDescent="0.2">
      <c r="A17" s="172" t="s">
        <v>39</v>
      </c>
      <c r="B17" s="172"/>
      <c r="C17" s="172"/>
      <c r="D17" s="172"/>
      <c r="E17" s="172"/>
      <c r="F17" s="172"/>
      <c r="G17" s="172"/>
      <c r="H17" s="172"/>
      <c r="I17" s="172"/>
      <c r="J17" s="172"/>
      <c r="K17" s="172"/>
      <c r="L17" s="172"/>
      <c r="M17" s="172"/>
    </row>
    <row r="18" spans="1:13" ht="17.100000000000001" customHeight="1" x14ac:dyDescent="0.25">
      <c r="A18" s="171" t="s">
        <v>42</v>
      </c>
      <c r="B18" s="171"/>
      <c r="C18" s="171"/>
      <c r="D18" s="171"/>
      <c r="E18" s="171"/>
      <c r="F18" s="171"/>
      <c r="G18" s="171"/>
      <c r="H18" s="171"/>
      <c r="I18" s="171"/>
      <c r="J18" s="171"/>
      <c r="K18" s="171"/>
      <c r="L18" s="171"/>
      <c r="M18" s="171"/>
    </row>
    <row r="19" spans="1:13" ht="17.100000000000001" customHeight="1" x14ac:dyDescent="0.25">
      <c r="A19" s="171" t="s">
        <v>43</v>
      </c>
      <c r="B19" s="171"/>
      <c r="C19" s="171"/>
      <c r="D19" s="171"/>
      <c r="E19" s="171"/>
      <c r="F19" s="171"/>
      <c r="G19" s="171"/>
      <c r="H19" s="171"/>
      <c r="I19" s="171"/>
      <c r="J19" s="171"/>
      <c r="K19" s="171"/>
      <c r="L19" s="171"/>
      <c r="M19" s="171"/>
    </row>
    <row r="20" spans="1:13" ht="17.100000000000001" customHeight="1" x14ac:dyDescent="0.25">
      <c r="A20" s="171" t="s">
        <v>44</v>
      </c>
      <c r="B20" s="171"/>
      <c r="C20" s="171"/>
      <c r="D20" s="171"/>
      <c r="E20" s="171"/>
      <c r="F20" s="171"/>
      <c r="G20" s="171"/>
      <c r="H20" s="171"/>
      <c r="I20" s="171"/>
      <c r="J20" s="171"/>
      <c r="K20" s="171"/>
      <c r="L20" s="171"/>
      <c r="M20" s="171"/>
    </row>
  </sheetData>
  <mergeCells count="15">
    <mergeCell ref="L4:M4"/>
    <mergeCell ref="A2:M2"/>
    <mergeCell ref="A13:M13"/>
    <mergeCell ref="A14:M14"/>
    <mergeCell ref="A15:M15"/>
    <mergeCell ref="B4:C4"/>
    <mergeCell ref="D4:E4"/>
    <mergeCell ref="F4:G4"/>
    <mergeCell ref="H4:I4"/>
    <mergeCell ref="J4:K4"/>
    <mergeCell ref="A16:M16"/>
    <mergeCell ref="A17:M17"/>
    <mergeCell ref="A18:M18"/>
    <mergeCell ref="A19:M19"/>
    <mergeCell ref="A20:M20"/>
  </mergeCells>
  <printOptions gridLines="1"/>
  <pageMargins left="0.05" right="0.05" top="0.5" bottom="0.5" header="0" footer="0"/>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072"/>
    <pageSetUpPr fitToPage="1"/>
  </sheetPr>
  <dimension ref="A2:Q38"/>
  <sheetViews>
    <sheetView zoomScale="85" zoomScaleNormal="85" zoomScalePageLayoutView="85" workbookViewId="0"/>
  </sheetViews>
  <sheetFormatPr defaultColWidth="11.42578125" defaultRowHeight="12" customHeight="1" x14ac:dyDescent="0.2"/>
  <cols>
    <col min="1" max="1" width="33.42578125" customWidth="1"/>
    <col min="2" max="4" width="19.7109375" bestFit="1" customWidth="1"/>
    <col min="5" max="7" width="17.7109375" bestFit="1" customWidth="1"/>
  </cols>
  <sheetData>
    <row r="2" spans="1:17" ht="17.100000000000001" customHeight="1" x14ac:dyDescent="0.25">
      <c r="A2" s="174" t="s">
        <v>53</v>
      </c>
      <c r="B2" s="175"/>
      <c r="C2" s="175"/>
      <c r="D2" s="175"/>
      <c r="E2" s="175"/>
      <c r="F2" s="175"/>
      <c r="G2" s="175"/>
    </row>
    <row r="4" spans="1:17" ht="114.95" customHeight="1" x14ac:dyDescent="0.25">
      <c r="A4" s="2"/>
      <c r="B4" s="3" t="s">
        <v>54</v>
      </c>
      <c r="C4" s="3" t="s">
        <v>55</v>
      </c>
      <c r="D4" s="3" t="s">
        <v>56</v>
      </c>
      <c r="E4" s="3" t="s">
        <v>57</v>
      </c>
      <c r="F4" s="3" t="s">
        <v>58</v>
      </c>
      <c r="G4" s="3" t="s">
        <v>59</v>
      </c>
      <c r="L4" s="65"/>
      <c r="M4" s="65"/>
      <c r="N4" s="65"/>
      <c r="O4" s="65"/>
      <c r="P4" s="65"/>
      <c r="Q4" s="65"/>
    </row>
    <row r="5" spans="1:17" ht="33" customHeight="1" x14ac:dyDescent="0.25">
      <c r="A5" s="4" t="s">
        <v>7</v>
      </c>
      <c r="B5" s="2" t="s">
        <v>11</v>
      </c>
      <c r="C5" s="2" t="s">
        <v>11</v>
      </c>
      <c r="D5" s="2" t="s">
        <v>11</v>
      </c>
      <c r="E5" s="2" t="s">
        <v>11</v>
      </c>
      <c r="F5" s="2" t="s">
        <v>11</v>
      </c>
      <c r="G5" s="2" t="s">
        <v>11</v>
      </c>
      <c r="L5" s="65"/>
      <c r="M5" s="65"/>
      <c r="N5" s="65"/>
      <c r="O5" s="65"/>
      <c r="P5" s="65"/>
      <c r="Q5" s="65"/>
    </row>
    <row r="6" spans="1:17" ht="17.100000000000001" customHeight="1" x14ac:dyDescent="0.25">
      <c r="A6" s="5" t="s">
        <v>47</v>
      </c>
      <c r="B6" s="7">
        <v>0.10113696</v>
      </c>
      <c r="C6" s="7">
        <v>0.17839436</v>
      </c>
      <c r="D6" s="7">
        <v>0.30832725999999999</v>
      </c>
      <c r="E6" s="7">
        <v>8.5685479999999994E-2</v>
      </c>
      <c r="F6" s="7">
        <v>0.16294288000000001</v>
      </c>
      <c r="G6" s="7">
        <v>0.29287577999999997</v>
      </c>
      <c r="I6" s="67"/>
      <c r="J6" s="67"/>
      <c r="K6" s="68"/>
      <c r="L6" s="67"/>
      <c r="M6" s="67"/>
      <c r="N6" s="68"/>
      <c r="O6" s="67"/>
      <c r="P6" s="67"/>
      <c r="Q6" s="68"/>
    </row>
    <row r="7" spans="1:17" ht="17.100000000000001" customHeight="1" x14ac:dyDescent="0.25">
      <c r="A7" s="5" t="s">
        <v>14</v>
      </c>
      <c r="B7" s="7">
        <v>0.33762965786080001</v>
      </c>
      <c r="C7" s="7">
        <v>0.34399816389659998</v>
      </c>
      <c r="D7" s="7">
        <v>0.3546892895814</v>
      </c>
      <c r="E7" s="7">
        <v>1.6632057860799999E-2</v>
      </c>
      <c r="F7" s="7">
        <v>2.3000563896600001E-2</v>
      </c>
      <c r="G7" s="7">
        <v>3.3691689581400001E-2</v>
      </c>
      <c r="I7" s="67"/>
      <c r="J7" s="67"/>
      <c r="K7" s="68"/>
      <c r="L7" s="67"/>
      <c r="M7" s="67"/>
      <c r="N7" s="68"/>
      <c r="O7" s="67"/>
      <c r="P7" s="67"/>
      <c r="Q7" s="68"/>
    </row>
    <row r="8" spans="1:17" ht="17.100000000000001" customHeight="1" x14ac:dyDescent="0.25">
      <c r="A8" s="5" t="s">
        <v>48</v>
      </c>
      <c r="B8" s="7">
        <v>0.9318764451332</v>
      </c>
      <c r="C8" s="7">
        <v>0.9318764451332</v>
      </c>
      <c r="D8" s="7">
        <v>0.9318764451332</v>
      </c>
      <c r="E8" s="9" t="s">
        <v>23</v>
      </c>
      <c r="F8" s="9" t="s">
        <v>23</v>
      </c>
      <c r="G8" s="9" t="s">
        <v>23</v>
      </c>
      <c r="I8" s="67"/>
      <c r="J8" s="67"/>
      <c r="K8" s="68"/>
      <c r="L8" s="67"/>
      <c r="M8" s="67"/>
      <c r="N8" s="68"/>
      <c r="O8" s="67"/>
      <c r="P8" s="67"/>
      <c r="Q8" s="68"/>
    </row>
    <row r="9" spans="1:17" ht="17.100000000000001" customHeight="1" x14ac:dyDescent="0.25">
      <c r="A9" s="5" t="s">
        <v>18</v>
      </c>
      <c r="B9" s="7">
        <v>2.5731697034182299</v>
      </c>
      <c r="C9" s="7">
        <v>2.6275942223782298</v>
      </c>
      <c r="D9" s="7">
        <v>2.7092347343782301</v>
      </c>
      <c r="E9" s="7">
        <v>0.15780071104000001</v>
      </c>
      <c r="F9" s="7">
        <v>0.21222522999999999</v>
      </c>
      <c r="G9" s="7">
        <v>0.29386574199999999</v>
      </c>
      <c r="I9" s="67"/>
      <c r="J9" s="67"/>
      <c r="K9" s="68"/>
      <c r="L9" s="67"/>
      <c r="M9" s="67"/>
      <c r="N9" s="68"/>
      <c r="O9" s="67"/>
      <c r="P9" s="67"/>
      <c r="Q9" s="68"/>
    </row>
    <row r="10" spans="1:17" ht="17.100000000000001" customHeight="1" x14ac:dyDescent="0.25">
      <c r="A10" s="5" t="s">
        <v>20</v>
      </c>
      <c r="B10" s="7">
        <v>4.0749234239142904</v>
      </c>
      <c r="C10" s="7">
        <v>4.2419552635095803</v>
      </c>
      <c r="D10" s="7">
        <v>4.4733688673180696</v>
      </c>
      <c r="E10" s="7">
        <v>0.41580500121691</v>
      </c>
      <c r="F10" s="7">
        <v>0.5828368408122</v>
      </c>
      <c r="G10" s="7">
        <v>0.81425044462069995</v>
      </c>
      <c r="I10" s="67"/>
      <c r="J10" s="67"/>
      <c r="K10" s="68"/>
      <c r="L10" s="67"/>
      <c r="M10" s="67"/>
      <c r="N10" s="68"/>
      <c r="O10" s="67"/>
      <c r="P10" s="67"/>
      <c r="Q10" s="68"/>
    </row>
    <row r="11" spans="1:17" ht="17.100000000000001" customHeight="1" x14ac:dyDescent="0.25">
      <c r="A11" s="5" t="s">
        <v>19</v>
      </c>
      <c r="B11" s="7">
        <v>3.8466724686165699</v>
      </c>
      <c r="C11" s="7">
        <v>3.8737004508520299</v>
      </c>
      <c r="D11" s="7">
        <v>4.0320968552072198</v>
      </c>
      <c r="E11" s="7">
        <v>2.231905406309E-2</v>
      </c>
      <c r="F11" s="7">
        <v>4.9347036298550001E-2</v>
      </c>
      <c r="G11" s="7">
        <v>0.20774344065372999</v>
      </c>
      <c r="I11" s="67"/>
      <c r="J11" s="67"/>
      <c r="K11" s="68"/>
      <c r="L11" s="67"/>
      <c r="M11" s="67"/>
      <c r="N11" s="68"/>
      <c r="O11" s="67"/>
      <c r="P11" s="67"/>
      <c r="Q11" s="68"/>
    </row>
    <row r="12" spans="1:17" ht="17.100000000000001" customHeight="1" x14ac:dyDescent="0.25">
      <c r="A12" s="5" t="s">
        <v>26</v>
      </c>
      <c r="B12" s="7">
        <v>5.3447585028492597</v>
      </c>
      <c r="C12" s="7">
        <v>5.7423545660131099</v>
      </c>
      <c r="D12" s="7">
        <v>6.0253579454276904</v>
      </c>
      <c r="E12" s="7">
        <v>0.64008894085239998</v>
      </c>
      <c r="F12" s="7">
        <v>1.03768500401626</v>
      </c>
      <c r="G12" s="7">
        <v>1.3206883834308301</v>
      </c>
      <c r="I12" s="67"/>
      <c r="J12" s="67"/>
      <c r="K12" s="68"/>
      <c r="L12" s="67"/>
      <c r="M12" s="67"/>
      <c r="N12" s="68"/>
      <c r="O12" s="67"/>
      <c r="P12" s="67"/>
      <c r="Q12" s="68"/>
    </row>
    <row r="13" spans="1:17" ht="17.100000000000001" customHeight="1" x14ac:dyDescent="0.25">
      <c r="A13" s="5" t="s">
        <v>17</v>
      </c>
      <c r="B13" s="7">
        <v>5.4801262032321301</v>
      </c>
      <c r="C13" s="7">
        <v>5.7120514223462902</v>
      </c>
      <c r="D13" s="7">
        <v>6.0625314210475496</v>
      </c>
      <c r="E13" s="7">
        <v>0.22272657684079999</v>
      </c>
      <c r="F13" s="7">
        <v>0.45465179595496003</v>
      </c>
      <c r="G13" s="7">
        <v>0.80513179465621998</v>
      </c>
      <c r="I13" s="67"/>
      <c r="J13" s="67"/>
      <c r="K13" s="68"/>
      <c r="L13" s="67"/>
      <c r="M13" s="67"/>
      <c r="N13" s="68"/>
      <c r="O13" s="67"/>
      <c r="P13" s="67"/>
      <c r="Q13" s="68"/>
    </row>
    <row r="14" spans="1:17" ht="17.100000000000001" customHeight="1" x14ac:dyDescent="0.25">
      <c r="A14" s="5" t="s">
        <v>15</v>
      </c>
      <c r="B14" s="7">
        <v>5.8475135519999997</v>
      </c>
      <c r="C14" s="7">
        <v>8.5723075332000001</v>
      </c>
      <c r="D14" s="7">
        <v>12.169075176</v>
      </c>
      <c r="E14" s="7">
        <v>3.7018415519999999</v>
      </c>
      <c r="F14" s="7">
        <v>6.4266355331999998</v>
      </c>
      <c r="G14" s="7">
        <v>10.023403176</v>
      </c>
      <c r="I14" s="67"/>
      <c r="J14" s="67"/>
      <c r="K14" s="68"/>
      <c r="L14" s="67"/>
      <c r="M14" s="67"/>
      <c r="N14" s="68"/>
      <c r="O14" s="67"/>
      <c r="P14" s="67"/>
      <c r="Q14" s="68"/>
    </row>
    <row r="15" spans="1:17" ht="17.100000000000001" customHeight="1" x14ac:dyDescent="0.25">
      <c r="A15" s="5" t="s">
        <v>25</v>
      </c>
      <c r="B15" s="7">
        <v>32.085278748572698</v>
      </c>
      <c r="C15" s="7">
        <v>34.1286054637578</v>
      </c>
      <c r="D15" s="7">
        <v>39.318429650203498</v>
      </c>
      <c r="E15" s="7">
        <v>1.8659820913560199</v>
      </c>
      <c r="F15" s="7">
        <v>3.90930880654104</v>
      </c>
      <c r="G15" s="7">
        <v>9.0991329929867906</v>
      </c>
      <c r="I15" s="67"/>
      <c r="J15" s="67"/>
      <c r="K15" s="68"/>
      <c r="L15" s="67"/>
      <c r="M15" s="67"/>
      <c r="N15" s="68"/>
      <c r="O15" s="67"/>
      <c r="P15" s="67"/>
      <c r="Q15" s="68"/>
    </row>
    <row r="16" spans="1:17" ht="17.100000000000001" customHeight="1" x14ac:dyDescent="0.25">
      <c r="A16" s="5" t="s">
        <v>31</v>
      </c>
      <c r="B16" s="7">
        <v>32.861623675547399</v>
      </c>
      <c r="C16" s="7">
        <v>33.323650795547401</v>
      </c>
      <c r="D16" s="7">
        <v>33.899183425047397</v>
      </c>
      <c r="E16" s="7">
        <v>1.68893559</v>
      </c>
      <c r="F16" s="7">
        <v>2.1509627099999999</v>
      </c>
      <c r="G16" s="7">
        <v>2.7264953395</v>
      </c>
      <c r="I16" s="67"/>
      <c r="J16" s="67"/>
      <c r="K16" s="68"/>
      <c r="L16" s="67"/>
      <c r="M16" s="67"/>
      <c r="N16" s="68"/>
      <c r="O16" s="67"/>
      <c r="P16" s="67"/>
      <c r="Q16" s="68"/>
    </row>
    <row r="17" spans="1:17" ht="17.100000000000001" customHeight="1" x14ac:dyDescent="0.25">
      <c r="A17" s="5" t="s">
        <v>32</v>
      </c>
      <c r="B17" s="7">
        <v>58.055800515209498</v>
      </c>
      <c r="C17" s="7">
        <v>58.115554676707703</v>
      </c>
      <c r="D17" s="7">
        <v>61.425938559103002</v>
      </c>
      <c r="E17" s="7">
        <v>2.51925551520949</v>
      </c>
      <c r="F17" s="7">
        <v>2.5790096767077002</v>
      </c>
      <c r="G17" s="7">
        <v>5.8893935591030004</v>
      </c>
      <c r="I17" s="67"/>
      <c r="J17" s="67"/>
      <c r="K17" s="68"/>
      <c r="L17" s="67"/>
      <c r="M17" s="67"/>
      <c r="N17" s="68"/>
      <c r="O17" s="67"/>
      <c r="P17" s="67"/>
      <c r="Q17" s="68"/>
    </row>
    <row r="18" spans="1:17" ht="17.100000000000001" customHeight="1" x14ac:dyDescent="0.25">
      <c r="A18" s="5" t="s">
        <v>21</v>
      </c>
      <c r="B18" s="7">
        <v>64.377129999999994</v>
      </c>
      <c r="C18" s="7">
        <v>64.377129999999994</v>
      </c>
      <c r="D18" s="7">
        <v>64.377129999999994</v>
      </c>
      <c r="E18" s="9" t="s">
        <v>23</v>
      </c>
      <c r="F18" s="9" t="s">
        <v>23</v>
      </c>
      <c r="G18" s="9" t="s">
        <v>23</v>
      </c>
      <c r="I18" s="67"/>
      <c r="J18" s="67"/>
      <c r="K18" s="68"/>
      <c r="L18" s="67"/>
      <c r="M18" s="67"/>
      <c r="N18" s="68"/>
      <c r="O18" s="67"/>
      <c r="P18" s="67"/>
      <c r="Q18" s="68"/>
    </row>
    <row r="19" spans="1:17" ht="17.100000000000001" customHeight="1" x14ac:dyDescent="0.25">
      <c r="A19" s="5" t="s">
        <v>24</v>
      </c>
      <c r="B19" s="7">
        <v>59.68575625794</v>
      </c>
      <c r="C19" s="7">
        <v>63.294885841720003</v>
      </c>
      <c r="D19" s="7">
        <v>68.952981898380003</v>
      </c>
      <c r="E19" s="7">
        <v>6.6611968579400003</v>
      </c>
      <c r="F19" s="7">
        <v>10.27032644172</v>
      </c>
      <c r="G19" s="7">
        <v>15.92842249838</v>
      </c>
      <c r="I19" s="67"/>
      <c r="J19" s="67"/>
      <c r="K19" s="68"/>
      <c r="L19" s="67"/>
      <c r="M19" s="67"/>
      <c r="N19" s="68"/>
      <c r="O19" s="67"/>
      <c r="P19" s="67"/>
      <c r="Q19" s="68"/>
    </row>
    <row r="20" spans="1:17" ht="15" x14ac:dyDescent="0.25">
      <c r="A20" s="14" t="s">
        <v>27</v>
      </c>
      <c r="B20" s="7">
        <v>60.954567339877499</v>
      </c>
      <c r="C20" s="7">
        <v>67.104914074502801</v>
      </c>
      <c r="D20" s="7">
        <v>73.0578294378669</v>
      </c>
      <c r="E20" s="7">
        <v>12.053273939877499</v>
      </c>
      <c r="F20" s="7">
        <v>18.203620674502801</v>
      </c>
      <c r="G20" s="7">
        <v>24.1565360378669</v>
      </c>
      <c r="I20" s="67"/>
      <c r="J20" s="67"/>
      <c r="K20" s="68"/>
      <c r="L20" s="67"/>
      <c r="M20" s="67"/>
      <c r="N20" s="68"/>
      <c r="O20" s="67"/>
      <c r="P20" s="67"/>
      <c r="Q20" s="68"/>
    </row>
    <row r="21" spans="1:17" ht="17.100000000000001" customHeight="1" x14ac:dyDescent="0.25">
      <c r="A21" s="5" t="s">
        <v>33</v>
      </c>
      <c r="B21" s="7">
        <v>243.34068316091299</v>
      </c>
      <c r="C21" s="7">
        <v>258.00171903188101</v>
      </c>
      <c r="D21" s="7">
        <v>263.59211401951399</v>
      </c>
      <c r="E21" s="7">
        <v>20.19142661902</v>
      </c>
      <c r="F21" s="7">
        <v>34.852462489987403</v>
      </c>
      <c r="G21" s="7">
        <v>40.442857477620997</v>
      </c>
      <c r="I21" s="67"/>
      <c r="J21" s="67"/>
      <c r="K21" s="68"/>
      <c r="L21" s="67"/>
      <c r="M21" s="67"/>
      <c r="N21" s="68"/>
      <c r="O21" s="67"/>
      <c r="P21" s="67"/>
      <c r="Q21" s="68"/>
    </row>
    <row r="22" spans="1:17" ht="15" x14ac:dyDescent="0.25">
      <c r="A22" s="14" t="s">
        <v>29</v>
      </c>
      <c r="B22" s="7">
        <v>462.82129414320002</v>
      </c>
      <c r="C22" s="7">
        <v>593.56131219420001</v>
      </c>
      <c r="D22" s="7">
        <v>720.91908073319996</v>
      </c>
      <c r="E22" s="7">
        <v>321.0588885432</v>
      </c>
      <c r="F22" s="7">
        <v>451.79890659419999</v>
      </c>
      <c r="G22" s="7">
        <v>579.1566751332</v>
      </c>
      <c r="I22" s="67"/>
      <c r="J22" s="67"/>
      <c r="K22" s="68"/>
      <c r="L22" s="67"/>
      <c r="M22" s="67"/>
      <c r="N22" s="68"/>
      <c r="O22" s="67"/>
      <c r="P22" s="67"/>
      <c r="Q22" s="68"/>
    </row>
    <row r="23" spans="1:17" ht="17.100000000000001" customHeight="1" x14ac:dyDescent="0.25">
      <c r="A23" s="5" t="s">
        <v>30</v>
      </c>
      <c r="B23" s="7">
        <v>504.255423456149</v>
      </c>
      <c r="C23" s="7">
        <v>583.99635616900002</v>
      </c>
      <c r="D23" s="7">
        <v>665.82218737105904</v>
      </c>
      <c r="E23" s="7">
        <v>180.48625213727499</v>
      </c>
      <c r="F23" s="7">
        <v>260.22718485012598</v>
      </c>
      <c r="G23" s="7">
        <v>342.053016052185</v>
      </c>
      <c r="I23" s="67"/>
      <c r="J23" s="67"/>
      <c r="K23" s="68"/>
      <c r="L23" s="67"/>
      <c r="M23" s="67"/>
      <c r="N23" s="68"/>
      <c r="O23" s="67"/>
      <c r="P23" s="67"/>
      <c r="Q23" s="68"/>
    </row>
    <row r="24" spans="1:17" ht="17.100000000000001" customHeight="1" x14ac:dyDescent="0.25">
      <c r="A24" s="5" t="s">
        <v>28</v>
      </c>
      <c r="B24" s="7">
        <v>524.15134856478505</v>
      </c>
      <c r="C24" s="7">
        <v>780.79348586530296</v>
      </c>
      <c r="D24" s="7">
        <v>1207.7962795609601</v>
      </c>
      <c r="E24" s="7">
        <v>172.97687788730201</v>
      </c>
      <c r="F24" s="7">
        <v>429.619015187819</v>
      </c>
      <c r="G24" s="7">
        <v>856.62180888347802</v>
      </c>
      <c r="I24" s="67"/>
      <c r="J24" s="67"/>
      <c r="K24" s="68"/>
      <c r="L24" s="67"/>
      <c r="M24" s="67"/>
      <c r="N24" s="68"/>
      <c r="O24" s="67"/>
      <c r="P24" s="67"/>
      <c r="Q24" s="68"/>
    </row>
    <row r="25" spans="1:17" ht="17.100000000000001" customHeight="1" x14ac:dyDescent="0.25">
      <c r="A25" s="5" t="s">
        <v>34</v>
      </c>
      <c r="B25" s="7">
        <v>1175.70336938437</v>
      </c>
      <c r="C25" s="7">
        <v>1352.53101344321</v>
      </c>
      <c r="D25" s="7">
        <v>1470.86816812709</v>
      </c>
      <c r="E25" s="7">
        <v>165.188157384367</v>
      </c>
      <c r="F25" s="7">
        <v>342.01580144321099</v>
      </c>
      <c r="G25" s="7">
        <v>460.35295612709399</v>
      </c>
      <c r="I25" s="67"/>
      <c r="J25" s="67"/>
      <c r="K25" s="68"/>
      <c r="L25" s="67"/>
      <c r="M25" s="67"/>
      <c r="N25" s="68"/>
      <c r="O25" s="67"/>
      <c r="P25" s="67"/>
      <c r="Q25" s="68"/>
    </row>
    <row r="26" spans="1:17" ht="17.100000000000001" customHeight="1" x14ac:dyDescent="0.25">
      <c r="A26" s="5" t="s">
        <v>35</v>
      </c>
      <c r="B26" s="7">
        <v>1130.5493843243801</v>
      </c>
      <c r="C26" s="7">
        <v>1199.2636647798199</v>
      </c>
      <c r="D26" s="7">
        <v>1244.3293796237799</v>
      </c>
      <c r="E26" s="7">
        <v>97.137039249944095</v>
      </c>
      <c r="F26" s="7">
        <v>165.851319705392</v>
      </c>
      <c r="G26" s="7">
        <v>210.917034549352</v>
      </c>
      <c r="I26" s="67"/>
      <c r="J26" s="67"/>
      <c r="K26" s="68"/>
      <c r="L26" s="67"/>
      <c r="M26" s="67"/>
      <c r="N26" s="68"/>
      <c r="O26" s="67"/>
      <c r="P26" s="67"/>
      <c r="Q26" s="68"/>
    </row>
    <row r="27" spans="1:17" ht="17.100000000000001" customHeight="1" x14ac:dyDescent="0.25">
      <c r="A27" s="5" t="s">
        <v>36</v>
      </c>
      <c r="B27" s="7">
        <v>4501.0713229186804</v>
      </c>
      <c r="C27" s="7">
        <v>4631.6397751446802</v>
      </c>
      <c r="D27" s="7">
        <v>4797.7173719596803</v>
      </c>
      <c r="E27" s="7">
        <v>196.66464854099999</v>
      </c>
      <c r="F27" s="7">
        <v>327.233100767</v>
      </c>
      <c r="G27" s="7">
        <v>493.31069758199999</v>
      </c>
      <c r="I27" s="67"/>
      <c r="J27" s="67"/>
      <c r="K27" s="68"/>
      <c r="L27" s="67"/>
      <c r="M27" s="67"/>
      <c r="N27" s="68"/>
      <c r="O27" s="67"/>
      <c r="P27" s="67"/>
      <c r="Q27" s="68"/>
    </row>
    <row r="28" spans="1:17" ht="17.100000000000001" customHeight="1" x14ac:dyDescent="0.25">
      <c r="A28" s="10" t="s">
        <v>37</v>
      </c>
      <c r="B28" s="12">
        <v>8878.4507894066392</v>
      </c>
      <c r="C28" s="12">
        <v>9752.3562999076603</v>
      </c>
      <c r="D28" s="12">
        <v>10749.142632360001</v>
      </c>
      <c r="E28" s="12">
        <v>1183.7548337303599</v>
      </c>
      <c r="F28" s="12">
        <v>2057.6603442313899</v>
      </c>
      <c r="G28" s="12">
        <v>3054.4466766837099</v>
      </c>
    </row>
    <row r="29" spans="1:17" ht="17.100000000000001" customHeight="1" x14ac:dyDescent="0.25">
      <c r="A29" s="5" t="s">
        <v>38</v>
      </c>
      <c r="B29" s="7">
        <v>9377.8539234614891</v>
      </c>
      <c r="C29" s="7">
        <v>9732.0689114604502</v>
      </c>
      <c r="D29" s="7">
        <v>10138.0436455286</v>
      </c>
      <c r="E29" s="7">
        <v>1705.68082673244</v>
      </c>
      <c r="F29" s="7">
        <v>2025.92035205868</v>
      </c>
      <c r="G29" s="7">
        <v>2446.5300097491399</v>
      </c>
    </row>
    <row r="31" spans="1:17" ht="17.100000000000001" customHeight="1" x14ac:dyDescent="0.25">
      <c r="A31" s="171" t="s">
        <v>39</v>
      </c>
      <c r="B31" s="171"/>
      <c r="C31" s="171"/>
      <c r="D31" s="171"/>
      <c r="E31" s="171"/>
      <c r="F31" s="171"/>
      <c r="G31" s="171"/>
    </row>
    <row r="32" spans="1:17" ht="17.100000000000001" customHeight="1" x14ac:dyDescent="0.25">
      <c r="A32" s="171" t="s">
        <v>40</v>
      </c>
      <c r="B32" s="171"/>
      <c r="C32" s="171"/>
      <c r="D32" s="171"/>
      <c r="E32" s="171"/>
      <c r="F32" s="171"/>
      <c r="G32" s="171"/>
    </row>
    <row r="33" spans="1:7" ht="35.1" customHeight="1" x14ac:dyDescent="0.25">
      <c r="A33" s="171" t="s">
        <v>41</v>
      </c>
      <c r="B33" s="171"/>
      <c r="C33" s="171"/>
      <c r="D33" s="171"/>
      <c r="E33" s="171"/>
      <c r="F33" s="171"/>
      <c r="G33" s="171"/>
    </row>
    <row r="34" spans="1:7" ht="17.100000000000001" customHeight="1" x14ac:dyDescent="0.25">
      <c r="A34" s="171" t="s">
        <v>39</v>
      </c>
      <c r="B34" s="171"/>
      <c r="C34" s="171"/>
      <c r="D34" s="171"/>
      <c r="E34" s="171"/>
      <c r="F34" s="171"/>
      <c r="G34" s="171"/>
    </row>
    <row r="35" spans="1:7" ht="14.1" customHeight="1" x14ac:dyDescent="0.2">
      <c r="A35" s="172" t="s">
        <v>39</v>
      </c>
      <c r="B35" s="172"/>
      <c r="C35" s="172"/>
      <c r="D35" s="172"/>
      <c r="E35" s="172"/>
      <c r="F35" s="172"/>
      <c r="G35" s="172"/>
    </row>
    <row r="36" spans="1:7" ht="17.100000000000001" customHeight="1" x14ac:dyDescent="0.25">
      <c r="A36" s="171" t="s">
        <v>42</v>
      </c>
      <c r="B36" s="171"/>
      <c r="C36" s="171"/>
      <c r="D36" s="171"/>
      <c r="E36" s="171"/>
      <c r="F36" s="171"/>
      <c r="G36" s="171"/>
    </row>
    <row r="37" spans="1:7" ht="17.100000000000001" customHeight="1" x14ac:dyDescent="0.25">
      <c r="A37" s="171" t="s">
        <v>43</v>
      </c>
      <c r="B37" s="171"/>
      <c r="C37" s="171"/>
      <c r="D37" s="171"/>
      <c r="E37" s="171"/>
      <c r="F37" s="171"/>
      <c r="G37" s="171"/>
    </row>
    <row r="38" spans="1:7" ht="17.100000000000001" customHeight="1" x14ac:dyDescent="0.25">
      <c r="A38" s="171" t="s">
        <v>44</v>
      </c>
      <c r="B38" s="171"/>
      <c r="C38" s="171"/>
      <c r="D38" s="171"/>
      <c r="E38" s="171"/>
      <c r="F38" s="171"/>
      <c r="G38" s="171"/>
    </row>
  </sheetData>
  <mergeCells count="9">
    <mergeCell ref="A35:G35"/>
    <mergeCell ref="A36:G36"/>
    <mergeCell ref="A37:G37"/>
    <mergeCell ref="A38:G38"/>
    <mergeCell ref="A2:G2"/>
    <mergeCell ref="A31:G31"/>
    <mergeCell ref="A32:G32"/>
    <mergeCell ref="A33:G33"/>
    <mergeCell ref="A34:G34"/>
  </mergeCells>
  <printOptions gridLines="1"/>
  <pageMargins left="0.05" right="0.05" top="0.5" bottom="0.5" header="0" footer="0"/>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38B21"/>
    <pageSetUpPr fitToPage="1"/>
  </sheetPr>
  <dimension ref="B3:I30"/>
  <sheetViews>
    <sheetView zoomScaleNormal="100" workbookViewId="0"/>
  </sheetViews>
  <sheetFormatPr defaultColWidth="11.42578125" defaultRowHeight="12" customHeight="1" x14ac:dyDescent="0.2"/>
  <cols>
    <col min="1" max="1" width="10.7109375" bestFit="1" customWidth="1"/>
    <col min="2" max="2" width="38.7109375" bestFit="1" customWidth="1"/>
    <col min="3" max="8" width="17.7109375" bestFit="1" customWidth="1"/>
  </cols>
  <sheetData>
    <row r="3" spans="2:8" ht="17.100000000000001" customHeight="1" x14ac:dyDescent="0.25">
      <c r="B3" s="174" t="s">
        <v>60</v>
      </c>
      <c r="C3" s="175"/>
      <c r="D3" s="175"/>
      <c r="E3" s="175"/>
      <c r="F3" s="175"/>
      <c r="G3" s="175"/>
      <c r="H3" s="175"/>
    </row>
    <row r="5" spans="2:8" ht="17.100000000000001" customHeight="1" x14ac:dyDescent="0.25">
      <c r="B5" s="17"/>
      <c r="C5" s="179" t="s">
        <v>61</v>
      </c>
      <c r="D5" s="179"/>
      <c r="E5" s="179" t="s">
        <v>62</v>
      </c>
      <c r="F5" s="179"/>
      <c r="G5" s="179" t="s">
        <v>63</v>
      </c>
      <c r="H5" s="179"/>
    </row>
    <row r="6" spans="2:8" ht="17.100000000000001" customHeight="1" x14ac:dyDescent="0.25">
      <c r="B6" s="17"/>
      <c r="C6" s="18" t="s">
        <v>64</v>
      </c>
      <c r="D6" s="18" t="s">
        <v>65</v>
      </c>
      <c r="E6" s="18" t="s">
        <v>64</v>
      </c>
      <c r="F6" s="18" t="s">
        <v>65</v>
      </c>
      <c r="G6" s="18" t="s">
        <v>64</v>
      </c>
      <c r="H6" s="18" t="s">
        <v>65</v>
      </c>
    </row>
    <row r="7" spans="2:8" ht="17.100000000000001" customHeight="1" x14ac:dyDescent="0.25">
      <c r="B7" s="19" t="s">
        <v>34</v>
      </c>
      <c r="C7" s="20">
        <v>132.96199999999999</v>
      </c>
      <c r="D7" s="21">
        <v>5.54</v>
      </c>
      <c r="E7" s="20">
        <v>48.32</v>
      </c>
      <c r="F7" s="21">
        <v>2.0129999999999999</v>
      </c>
      <c r="G7" s="20">
        <v>103.22499999999999</v>
      </c>
      <c r="H7" s="21">
        <v>4.3010000000000002</v>
      </c>
    </row>
    <row r="8" spans="2:8" ht="17.100000000000001" customHeight="1" x14ac:dyDescent="0.25">
      <c r="B8" s="22" t="s">
        <v>28</v>
      </c>
      <c r="C8" s="23">
        <v>125</v>
      </c>
      <c r="D8" s="24">
        <v>5.2080000000000002</v>
      </c>
      <c r="E8" s="23">
        <v>10</v>
      </c>
      <c r="F8" s="24">
        <v>0.41599999999999998</v>
      </c>
      <c r="G8" s="23">
        <v>93.325999999999993</v>
      </c>
      <c r="H8" s="24">
        <v>3.8889999999999998</v>
      </c>
    </row>
    <row r="9" spans="2:8" ht="17.100000000000001" customHeight="1" x14ac:dyDescent="0.25">
      <c r="B9" s="19" t="s">
        <v>36</v>
      </c>
      <c r="C9" s="20">
        <v>108.96</v>
      </c>
      <c r="D9" s="21">
        <v>4.54</v>
      </c>
      <c r="E9" s="20">
        <v>30</v>
      </c>
      <c r="F9" s="21">
        <v>1.25</v>
      </c>
      <c r="G9" s="20">
        <v>78.516999999999996</v>
      </c>
      <c r="H9" s="21">
        <v>3.2709999999999999</v>
      </c>
    </row>
    <row r="10" spans="2:8" ht="17.100000000000001" customHeight="1" x14ac:dyDescent="0.25">
      <c r="B10" s="22" t="s">
        <v>30</v>
      </c>
      <c r="C10" s="23">
        <v>77</v>
      </c>
      <c r="D10" s="24">
        <v>3.2080000000000002</v>
      </c>
      <c r="E10" s="23">
        <v>40</v>
      </c>
      <c r="F10" s="24">
        <v>1.667</v>
      </c>
      <c r="G10" s="23">
        <v>68.316999999999993</v>
      </c>
      <c r="H10" s="24">
        <v>2.8460000000000001</v>
      </c>
    </row>
    <row r="11" spans="2:8" ht="17.100000000000001" customHeight="1" x14ac:dyDescent="0.25">
      <c r="B11" s="19" t="s">
        <v>35</v>
      </c>
      <c r="C11" s="20">
        <v>68.492999999999995</v>
      </c>
      <c r="D11" s="21">
        <v>2.8540000000000001</v>
      </c>
      <c r="E11" s="20">
        <v>2.1539999999999999</v>
      </c>
      <c r="F11" s="21">
        <v>0.09</v>
      </c>
      <c r="G11" s="20">
        <v>22.337</v>
      </c>
      <c r="H11" s="21">
        <v>0.93069999999999997</v>
      </c>
    </row>
    <row r="12" spans="2:8" ht="17.100000000000001" customHeight="1" x14ac:dyDescent="0.25">
      <c r="B12" s="22" t="s">
        <v>29</v>
      </c>
      <c r="C12" s="23">
        <v>60</v>
      </c>
      <c r="D12" s="24">
        <v>2.5</v>
      </c>
      <c r="E12" s="23" t="s">
        <v>23</v>
      </c>
      <c r="F12" s="24" t="s">
        <v>23</v>
      </c>
      <c r="G12" s="23">
        <v>48</v>
      </c>
      <c r="H12" s="24">
        <v>2</v>
      </c>
    </row>
    <row r="13" spans="2:8" ht="17.100000000000001" customHeight="1" x14ac:dyDescent="0.25">
      <c r="B13" s="19" t="s">
        <v>24</v>
      </c>
      <c r="C13" s="20">
        <v>30</v>
      </c>
      <c r="D13" s="21">
        <v>1.25</v>
      </c>
      <c r="E13" s="20" t="s">
        <v>23</v>
      </c>
      <c r="F13" s="21" t="s">
        <v>23</v>
      </c>
      <c r="G13" s="20">
        <v>11.3</v>
      </c>
      <c r="H13" s="21">
        <v>0.47099999999999997</v>
      </c>
    </row>
    <row r="14" spans="2:8" ht="17.100000000000001" customHeight="1" x14ac:dyDescent="0.25">
      <c r="B14" s="22" t="s">
        <v>33</v>
      </c>
      <c r="C14" s="23">
        <v>25</v>
      </c>
      <c r="D14" s="24">
        <v>1.042</v>
      </c>
      <c r="E14" s="23">
        <v>2.5</v>
      </c>
      <c r="F14" s="24">
        <v>0.104</v>
      </c>
      <c r="G14" s="23">
        <v>9.1639999999999997</v>
      </c>
      <c r="H14" s="24">
        <v>0.38200000000000001</v>
      </c>
    </row>
    <row r="15" spans="2:8" ht="17.100000000000001" customHeight="1" x14ac:dyDescent="0.25">
      <c r="B15" s="19" t="s">
        <v>27</v>
      </c>
      <c r="C15" s="20">
        <v>11.04</v>
      </c>
      <c r="D15" s="21">
        <v>0.46</v>
      </c>
      <c r="E15" s="20" t="s">
        <v>23</v>
      </c>
      <c r="F15" s="21" t="s">
        <v>23</v>
      </c>
      <c r="G15" s="20">
        <v>6.9</v>
      </c>
      <c r="H15" s="21">
        <v>0.28799999999999998</v>
      </c>
    </row>
    <row r="16" spans="2:8" ht="17.100000000000001" customHeight="1" x14ac:dyDescent="0.25">
      <c r="B16" s="22" t="s">
        <v>17</v>
      </c>
      <c r="C16" s="23">
        <v>10.55064</v>
      </c>
      <c r="D16" s="24">
        <v>0.43961</v>
      </c>
      <c r="E16" s="23">
        <v>0</v>
      </c>
      <c r="F16" s="24">
        <v>0</v>
      </c>
      <c r="G16" s="23">
        <v>0.69652999999999998</v>
      </c>
      <c r="H16" s="24">
        <v>2.9020000000000001E-2</v>
      </c>
    </row>
    <row r="17" spans="2:9" ht="17.100000000000001" customHeight="1" x14ac:dyDescent="0.25">
      <c r="B17" s="19" t="s">
        <v>15</v>
      </c>
      <c r="C17" s="20">
        <v>4.75</v>
      </c>
      <c r="D17" s="21">
        <v>0.19800000000000001</v>
      </c>
      <c r="E17" s="20" t="s">
        <v>23</v>
      </c>
      <c r="F17" s="21" t="s">
        <v>23</v>
      </c>
      <c r="G17" s="20" t="s">
        <v>23</v>
      </c>
      <c r="H17" s="21" t="s">
        <v>23</v>
      </c>
    </row>
    <row r="18" spans="2:9" ht="17.100000000000001" customHeight="1" x14ac:dyDescent="0.25">
      <c r="B18" s="22" t="s">
        <v>20</v>
      </c>
      <c r="C18" s="23">
        <v>2.4</v>
      </c>
      <c r="D18" s="24">
        <v>0.1</v>
      </c>
      <c r="E18" s="23">
        <v>0</v>
      </c>
      <c r="F18" s="24">
        <v>0</v>
      </c>
      <c r="G18" s="23">
        <v>0.49936999999999998</v>
      </c>
      <c r="H18" s="24">
        <v>2.0809999999999999E-2</v>
      </c>
    </row>
    <row r="19" spans="2:9" ht="17.100000000000001" customHeight="1" x14ac:dyDescent="0.25">
      <c r="B19" s="19" t="s">
        <v>26</v>
      </c>
      <c r="C19" s="20">
        <v>2.11</v>
      </c>
      <c r="D19" s="21">
        <v>8.7999999999999995E-2</v>
      </c>
      <c r="E19" s="20">
        <v>0</v>
      </c>
      <c r="F19" s="21">
        <v>0</v>
      </c>
      <c r="G19" s="20">
        <v>0.65641000000000005</v>
      </c>
      <c r="H19" s="21">
        <v>2.7349999999999999E-2</v>
      </c>
    </row>
    <row r="20" spans="2:9" ht="17.100000000000001" customHeight="1" x14ac:dyDescent="0.25">
      <c r="B20" s="22" t="s">
        <v>96</v>
      </c>
      <c r="C20" s="23">
        <v>1.8</v>
      </c>
      <c r="D20" s="24">
        <v>7.5999999999999998E-2</v>
      </c>
      <c r="E20" s="23">
        <v>0.6</v>
      </c>
      <c r="F20" s="24">
        <v>2.5000000000000001E-2</v>
      </c>
      <c r="G20" s="23">
        <v>0.8</v>
      </c>
      <c r="H20" s="24">
        <v>3.3000000000000002E-2</v>
      </c>
    </row>
    <row r="21" spans="2:9" ht="17.100000000000001" customHeight="1" x14ac:dyDescent="0.25">
      <c r="B21" s="19" t="s">
        <v>18</v>
      </c>
      <c r="C21" s="20">
        <v>0.59</v>
      </c>
      <c r="D21" s="21" t="s">
        <v>23</v>
      </c>
      <c r="E21" s="20">
        <v>7.1999999999999995E-2</v>
      </c>
      <c r="F21" s="21" t="s">
        <v>23</v>
      </c>
      <c r="G21" s="20">
        <v>0.28599999999999998</v>
      </c>
      <c r="H21" s="21" t="s">
        <v>23</v>
      </c>
    </row>
    <row r="22" spans="2:9" ht="17.100000000000001" customHeight="1" x14ac:dyDescent="0.25">
      <c r="B22" s="22" t="s">
        <v>31</v>
      </c>
      <c r="C22" s="23">
        <v>0.51200000000000001</v>
      </c>
      <c r="D22" s="24" t="s">
        <v>23</v>
      </c>
      <c r="E22" s="23">
        <v>0.221</v>
      </c>
      <c r="F22" s="24" t="s">
        <v>23</v>
      </c>
      <c r="G22" s="23">
        <v>0.38700000000000001</v>
      </c>
      <c r="H22" s="24" t="s">
        <v>23</v>
      </c>
    </row>
    <row r="23" spans="2:9" ht="17.100000000000001" customHeight="1" x14ac:dyDescent="0.25">
      <c r="B23" s="19" t="s">
        <v>67</v>
      </c>
      <c r="C23" s="20">
        <f t="shared" ref="C23:H23" si="0">SUM(C7:C22)</f>
        <v>661.16763999999989</v>
      </c>
      <c r="D23" s="77">
        <f t="shared" si="0"/>
        <v>27.503610000000005</v>
      </c>
      <c r="E23" s="20">
        <f t="shared" si="0"/>
        <v>133.86699999999999</v>
      </c>
      <c r="F23" s="77">
        <f t="shared" si="0"/>
        <v>5.5650000000000004</v>
      </c>
      <c r="G23" s="20">
        <f t="shared" si="0"/>
        <v>444.41130999999996</v>
      </c>
      <c r="H23" s="77">
        <f t="shared" si="0"/>
        <v>18.488879999999998</v>
      </c>
    </row>
    <row r="25" spans="2:9" ht="17.100000000000001" customHeight="1" x14ac:dyDescent="0.25">
      <c r="B25" s="174" t="s">
        <v>68</v>
      </c>
      <c r="C25" s="174"/>
      <c r="D25" s="174"/>
      <c r="E25" s="174"/>
      <c r="F25" s="174"/>
      <c r="G25" s="174"/>
      <c r="H25" s="174"/>
      <c r="I25" s="1"/>
    </row>
    <row r="27" spans="2:9" ht="12" customHeight="1" x14ac:dyDescent="0.25">
      <c r="B27" s="69" t="s">
        <v>39</v>
      </c>
      <c r="C27" s="178" t="s">
        <v>61</v>
      </c>
      <c r="D27" s="178"/>
    </row>
    <row r="28" spans="2:9" ht="12" customHeight="1" x14ac:dyDescent="0.25">
      <c r="B28" s="70" t="s">
        <v>97</v>
      </c>
      <c r="C28" s="71" t="s">
        <v>64</v>
      </c>
      <c r="D28" s="72" t="s">
        <v>65</v>
      </c>
    </row>
    <row r="29" spans="2:9" ht="15" x14ac:dyDescent="0.25">
      <c r="B29" s="73" t="s">
        <v>66</v>
      </c>
      <c r="C29" s="74">
        <v>65</v>
      </c>
      <c r="D29" s="75">
        <v>2.7080000000000002</v>
      </c>
    </row>
    <row r="30" spans="2:9" ht="12" customHeight="1" x14ac:dyDescent="0.2">
      <c r="B30" s="76"/>
      <c r="C30" s="76"/>
      <c r="D30" s="76"/>
    </row>
  </sheetData>
  <mergeCells count="6">
    <mergeCell ref="C27:D27"/>
    <mergeCell ref="C5:D5"/>
    <mergeCell ref="E5:F5"/>
    <mergeCell ref="G5:H5"/>
    <mergeCell ref="B3:H3"/>
    <mergeCell ref="B25:H25"/>
  </mergeCells>
  <printOptions gridLines="1"/>
  <pageMargins left="0.05" right="0.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Notes</vt:lpstr>
      <vt:lpstr>Glossary</vt:lpstr>
      <vt:lpstr>Activity</vt:lpstr>
      <vt:lpstr>Oil and Condensate</vt:lpstr>
      <vt:lpstr>GAS</vt:lpstr>
      <vt:lpstr>LPG</vt:lpstr>
      <vt:lpstr>Gas and LPG Combined</vt:lpstr>
      <vt:lpstr>Gas System Deliverability</vt:lpstr>
      <vt:lpstr>2C Resources</vt:lpstr>
      <vt:lpstr>Petroleum Initially in Place</vt:lpstr>
      <vt:lpstr>Oil Production Profile</vt:lpstr>
      <vt:lpstr>Gas LPG Production Profile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Petroleum reserves 1 Jan 2022</dc:title>
  <cp:keywords>MAKO ID 174750546</cp:keywords>
  <cp:revision>1</cp:revision>
  <dcterms:created xsi:type="dcterms:W3CDTF">2022-05-22T23:48:30Z</dcterms:created>
  <dcterms:modified xsi:type="dcterms:W3CDTF">2025-05-22T01:43:40Z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2023-06-12T23:17:51Z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5afcc6ca-b1ad-4f00-b659-4079d7fd29ed</vt:lpwstr>
  </property>
  <property fmtid="{D5CDD505-2E9C-101B-9397-08002B2CF9AE}" pid="8" name="MSIP_Label_738466f7-346c-47bb-a4d2-4a6558d61975_ContentBits">
    <vt:lpwstr>0</vt:lpwstr>
  </property>
</Properties>
</file>