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https://mbienewzealand-my.sharepoint.com/personal/jan-yves_ruzicka_mbie_govt_nz/Documents/Documents/Docs/Inbox/Historical webtables/"/>
    </mc:Choice>
  </mc:AlternateContent>
  <xr:revisionPtr revIDLastSave="1" documentId="11_F140D87D78CB57D86CFDFEA8C3A80D8871C04927" xr6:coauthVersionLast="47" xr6:coauthVersionMax="47" xr10:uidLastSave="{36211917-3398-4C00-96D0-CAC9C00A42B1}"/>
  <bookViews>
    <workbookView xWindow="-120" yWindow="-120" windowWidth="29040" windowHeight="15720" xr2:uid="{00000000-000D-0000-FFFF-FFFF00000000}"/>
  </bookViews>
  <sheets>
    <sheet name="Contents" sheetId="12" r:id="rId1"/>
    <sheet name="Notes" sheetId="13" r:id="rId2"/>
    <sheet name="Glossary" sheetId="14" r:id="rId3"/>
    <sheet name="Activity" sheetId="15" r:id="rId4"/>
    <sheet name="Oil and Condensate" sheetId="1" r:id="rId5"/>
    <sheet name="GAS" sheetId="2" r:id="rId6"/>
    <sheet name="LPG" sheetId="3" r:id="rId7"/>
    <sheet name="Gas and LPG Combined" sheetId="4" r:id="rId8"/>
    <sheet name="Gas System Deliverability" sheetId="5" r:id="rId9"/>
    <sheet name="2C Resources" sheetId="6" r:id="rId10"/>
    <sheet name="Petroleum Initially in Place" sheetId="7" r:id="rId11"/>
    <sheet name="Oil Production Profile" sheetId="10" r:id="rId12"/>
    <sheet name="Gas LPG Production Profile" sheetId="11"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2" i="15" l="1"/>
  <c r="T38" i="15"/>
  <c r="T33" i="15"/>
  <c r="T27" i="15"/>
  <c r="T28" i="15" s="1"/>
  <c r="T26" i="15"/>
  <c r="T23" i="15"/>
  <c r="T22" i="15"/>
  <c r="T24" i="15" s="1"/>
  <c r="T14" i="15"/>
  <c r="T12" i="15"/>
  <c r="T15" i="15" s="1"/>
  <c r="T10" i="15"/>
  <c r="T5" i="15"/>
  <c r="M5" i="15" l="1"/>
  <c r="N5" i="15"/>
  <c r="O5" i="15"/>
  <c r="P5" i="15"/>
  <c r="Q5" i="15"/>
  <c r="R5" i="15"/>
  <c r="S5" i="15"/>
  <c r="M10" i="15"/>
  <c r="N10" i="15"/>
  <c r="O10" i="15"/>
  <c r="P10" i="15"/>
  <c r="Q10" i="15"/>
  <c r="R10" i="15"/>
  <c r="S10" i="15"/>
  <c r="P12" i="15"/>
  <c r="P15" i="15" s="1"/>
  <c r="Q12" i="15"/>
  <c r="Q15" i="15" s="1"/>
  <c r="R12" i="15"/>
  <c r="S12" i="15"/>
  <c r="P13" i="15"/>
  <c r="Q13" i="15"/>
  <c r="R13" i="15"/>
  <c r="P14" i="15"/>
  <c r="Q14" i="15"/>
  <c r="R14" i="15"/>
  <c r="R15" i="15" s="1"/>
  <c r="S14" i="15"/>
  <c r="M15" i="15"/>
  <c r="N15" i="15"/>
  <c r="O15" i="15"/>
  <c r="S15" i="15"/>
  <c r="P22" i="15"/>
  <c r="P24" i="15" s="1"/>
  <c r="Q22" i="15"/>
  <c r="R22" i="15"/>
  <c r="R24" i="15" s="1"/>
  <c r="S22" i="15"/>
  <c r="P23" i="15"/>
  <c r="Q23" i="15"/>
  <c r="R23" i="15"/>
  <c r="S23" i="15"/>
  <c r="M24" i="15"/>
  <c r="N24" i="15"/>
  <c r="O24" i="15"/>
  <c r="P26" i="15"/>
  <c r="Q26" i="15"/>
  <c r="R26" i="15"/>
  <c r="S26" i="15"/>
  <c r="P27" i="15"/>
  <c r="Q27" i="15"/>
  <c r="Q28" i="15" s="1"/>
  <c r="R27" i="15"/>
  <c r="R28" i="15" s="1"/>
  <c r="S27" i="15"/>
  <c r="B28" i="15"/>
  <c r="C28" i="15"/>
  <c r="D28" i="15"/>
  <c r="E28" i="15"/>
  <c r="F28" i="15"/>
  <c r="G28" i="15"/>
  <c r="H28" i="15"/>
  <c r="I28" i="15"/>
  <c r="J28" i="15"/>
  <c r="K28" i="15"/>
  <c r="L28" i="15"/>
  <c r="M28" i="15"/>
  <c r="N28" i="15"/>
  <c r="O28" i="15"/>
  <c r="P33" i="15"/>
  <c r="Q33" i="15"/>
  <c r="R33" i="15"/>
  <c r="S33" i="15"/>
  <c r="P38" i="15"/>
  <c r="Q38" i="15"/>
  <c r="R38" i="15"/>
  <c r="S38" i="15"/>
  <c r="B42" i="15"/>
  <c r="C42" i="15"/>
  <c r="D42" i="15"/>
  <c r="E42" i="15"/>
  <c r="F42" i="15"/>
  <c r="G42" i="15"/>
  <c r="H42" i="15"/>
  <c r="I42" i="15"/>
  <c r="J42" i="15"/>
  <c r="K42" i="15"/>
  <c r="L42" i="15"/>
  <c r="M42" i="15"/>
  <c r="N42" i="15"/>
  <c r="O42" i="15"/>
  <c r="P42" i="15"/>
  <c r="Q42" i="15"/>
  <c r="R42" i="15"/>
  <c r="S42" i="15"/>
  <c r="P28" i="15" l="1"/>
  <c r="Q24" i="15"/>
  <c r="S28" i="15"/>
  <c r="S24" i="15"/>
  <c r="E24" i="5"/>
  <c r="D24" i="5"/>
  <c r="C24" i="5"/>
  <c r="H24" i="5" l="1"/>
  <c r="G24" i="5"/>
  <c r="F24" i="5"/>
</calcChain>
</file>

<file path=xl/sharedStrings.xml><?xml version="1.0" encoding="utf-8"?>
<sst xmlns="http://schemas.openxmlformats.org/spreadsheetml/2006/main" count="1574" uniqueCount="196">
  <si>
    <t>Oil and Condensate Reserves - as at 1 January 2021</t>
  </si>
  <si>
    <t/>
  </si>
  <si>
    <t>Ultimate Recoverable
(1P)</t>
  </si>
  <si>
    <t>Ultimate Recoverable
(2P)</t>
  </si>
  <si>
    <t>Ultimate Recoverable
(3P)</t>
  </si>
  <si>
    <t>Remaining Reserves
(1P)</t>
  </si>
  <si>
    <t>Remaining Reserves
(2P)</t>
  </si>
  <si>
    <t>Remaining Reserves
(3P)</t>
  </si>
  <si>
    <t>Field</t>
  </si>
  <si>
    <t>Type</t>
  </si>
  <si>
    <t>Mm3</t>
  </si>
  <si>
    <t>mmbbls</t>
  </si>
  <si>
    <t>PJ</t>
  </si>
  <si>
    <t>Moturoa</t>
  </si>
  <si>
    <t>OIL</t>
  </si>
  <si>
    <t>Surrey</t>
  </si>
  <si>
    <t>Radnor</t>
  </si>
  <si>
    <t>CONDENSATE</t>
  </si>
  <si>
    <t>Sidewinder</t>
  </si>
  <si>
    <t>Copper Moki</t>
  </si>
  <si>
    <t>Rimu</t>
  </si>
  <si>
    <t>Cheal East</t>
  </si>
  <si>
    <t>Kowhai</t>
  </si>
  <si>
    <t>Tariki</t>
  </si>
  <si>
    <t>OIL/CONDENSATE</t>
  </si>
  <si>
    <t>.</t>
  </si>
  <si>
    <t>Kauri &amp; Manutahi</t>
  </si>
  <si>
    <t>Cheal and Cardiff</t>
  </si>
  <si>
    <t>Ngatoro, Kaimiro, Winsor &amp; Goldie</t>
  </si>
  <si>
    <t>Mangahewa</t>
  </si>
  <si>
    <t>Turangi, Ohanga, Onearo &amp; Urenui</t>
  </si>
  <si>
    <t>Kupe</t>
  </si>
  <si>
    <t>Waihapa/Ngaere</t>
  </si>
  <si>
    <t>Maari &amp; Manaia</t>
  </si>
  <si>
    <t>McKee</t>
  </si>
  <si>
    <t>Pohokura</t>
  </si>
  <si>
    <t>Kapuni</t>
  </si>
  <si>
    <t>Maui</t>
  </si>
  <si>
    <r>
      <t>Total</t>
    </r>
    <r>
      <rPr>
        <b/>
        <vertAlign val="superscript"/>
        <sz val="11"/>
        <color rgb="FF000000"/>
        <rFont val="Calibri"/>
      </rPr>
      <t>(1)</t>
    </r>
  </si>
  <si>
    <r>
      <t>All fields</t>
    </r>
    <r>
      <rPr>
        <vertAlign val="superscript"/>
        <sz val="11"/>
        <color rgb="FF000000"/>
        <rFont val="Calibri"/>
      </rPr>
      <t>(2)</t>
    </r>
  </si>
  <si>
    <t/>
  </si>
  <si>
    <r>
      <rPr>
        <vertAlign val="superscript"/>
        <sz val="11"/>
        <color rgb="FF000000"/>
        <rFont val="Calibri"/>
      </rPr>
      <t>1</t>
    </r>
    <r>
      <rPr>
        <sz val="11"/>
        <color rgb="FF000000"/>
        <rFont val="Calibri"/>
      </rPr>
      <t>Arithmetic total</t>
    </r>
  </si>
  <si>
    <r>
      <rPr>
        <vertAlign val="superscript"/>
        <sz val="11"/>
        <color rgb="FF000000"/>
        <rFont val="Calibri"/>
      </rPr>
      <t>2</t>
    </r>
    <r>
      <rPr>
        <sz val="11"/>
        <color rgb="FF000000"/>
        <rFont val="Calibri"/>
      </rPr>
      <t>The 'All fields' 1P and 3P values were estimated based on probabilistic summation using a Monte Carlo simulation. Arithmetic summation of 1P values will return a number with a much lower probability of occurring. 2P values may be totalled safely</t>
    </r>
  </si>
  <si>
    <t>*Maari includes Maari and Manaia</t>
  </si>
  <si>
    <t>*Ngatoro includes Ngatoro, Kaimiro, Windsor, and Goldie</t>
  </si>
  <si>
    <t>*Turangi includes Turangi, Ohanga, Onaero, and Urenui</t>
  </si>
  <si>
    <r>
      <rPr>
        <b/>
        <vertAlign val="superscript"/>
        <sz val="11"/>
        <color rgb="FF000000"/>
        <rFont val="Calibri"/>
      </rPr>
      <t>3</t>
    </r>
    <r>
      <rPr>
        <b/>
        <sz val="11"/>
        <color rgb="FF000000"/>
        <rFont val="calibri"/>
      </rPr>
      <t>Natural Gas - as at 1 January 2021</t>
    </r>
  </si>
  <si>
    <t>Bcf</t>
  </si>
  <si>
    <t>Hanmer Springs</t>
  </si>
  <si>
    <t>Supplejack</t>
  </si>
  <si>
    <r>
      <rPr>
        <vertAlign val="superscript"/>
        <sz val="11"/>
        <color rgb="FF000000"/>
        <rFont val="Calibri"/>
      </rPr>
      <t>3</t>
    </r>
    <r>
      <rPr>
        <sz val="11"/>
        <color rgb="FF000000"/>
        <rFont val="Calibri"/>
      </rPr>
      <t>These figures represent the combined total of gas and LPG reserves. Units were limited to petajoules (PJ) for ease of comparison.</t>
    </r>
  </si>
  <si>
    <t>LPG Reserves - as at 1 January 2021</t>
  </si>
  <si>
    <t>kt</t>
  </si>
  <si>
    <t>Gas and LPG Combined Reserves - as at 1 January 2021</t>
  </si>
  <si>
    <t>Ultimate 
Recoverable
(1P)</t>
  </si>
  <si>
    <t>Ultimate 
Recoverable
(2P)</t>
  </si>
  <si>
    <t>Ultimate 
Recoverable
(3P)</t>
  </si>
  <si>
    <t>Remaining 
Reserves
(1P)</t>
  </si>
  <si>
    <t>Remaining 
Reserves
(2P)</t>
  </si>
  <si>
    <t>Remaining 
Reserves
(3P)</t>
  </si>
  <si>
    <t>'Gas System Deliverability - 2020</t>
  </si>
  <si>
    <t>Maximum Deliverability</t>
  </si>
  <si>
    <t>Minimum Deliverability</t>
  </si>
  <si>
    <t>Actual average for 2020</t>
  </si>
  <si>
    <t>TJ/day</t>
  </si>
  <si>
    <t>TJ/hour</t>
  </si>
  <si>
    <t>Ahuroa Gas Storage facility</t>
  </si>
  <si>
    <t>Total</t>
  </si>
  <si>
    <t>*Includes Cheal Northeast</t>
  </si>
  <si>
    <t>Contingent Resources - as at 1 January 2021</t>
  </si>
  <si>
    <r>
      <t>Contingent Resources</t>
    </r>
    <r>
      <rPr>
        <b/>
        <vertAlign val="superscript"/>
        <sz val="11"/>
        <color rgb="FF000000"/>
        <rFont val="Calibri"/>
      </rPr>
      <t>1</t>
    </r>
  </si>
  <si>
    <t>Oil
(million
barrels)</t>
  </si>
  <si>
    <t>Condensate
(million
barrels)</t>
  </si>
  <si>
    <t>LPG
(1,000 tonnes)</t>
  </si>
  <si>
    <t>Gas
(PJ)</t>
  </si>
  <si>
    <t/>
  </si>
  <si>
    <t>Puka</t>
  </si>
  <si>
    <t>Karewa</t>
  </si>
  <si>
    <r>
      <rPr>
        <vertAlign val="superscript"/>
        <sz val="11"/>
        <color rgb="FF000000"/>
        <rFont val="Calibri"/>
      </rPr>
      <t>1</t>
    </r>
    <r>
      <rPr>
        <sz val="11"/>
        <color rgb="FF000000"/>
        <rFont val="Calibri"/>
      </rPr>
      <t>Estimated quantities, at a given date, potentially recoverable from known</t>
    </r>
  </si>
  <si>
    <t>accumulations, but for which the applied project(s) are not yet considered mature</t>
  </si>
  <si>
    <t>enough for commercial development due to one or more contingencies.</t>
  </si>
  <si>
    <t>Petroleum initially in place - as at 1 January 2021</t>
  </si>
  <si>
    <t>Liquids</t>
  </si>
  <si>
    <t>Gas</t>
  </si>
  <si>
    <t>P1</t>
  </si>
  <si>
    <t>P2</t>
  </si>
  <si>
    <t>P3</t>
  </si>
  <si>
    <t>MMm3</t>
  </si>
  <si>
    <t>MMbbl</t>
  </si>
  <si>
    <t>Bscf</t>
  </si>
  <si>
    <t>-</t>
  </si>
  <si>
    <t>Crude Oil and Condensate Production Profile (Forecast) – mmbbl</t>
  </si>
  <si>
    <r>
      <t>Gas Production Profile (Forecast) – PJ</t>
    </r>
    <r>
      <rPr>
        <b/>
        <vertAlign val="superscript"/>
        <sz val="11"/>
        <color rgb="FF000000"/>
        <rFont val="Calibri"/>
        <family val="2"/>
      </rPr>
      <t>1</t>
    </r>
  </si>
  <si>
    <r>
      <t>LPG Production Profile (Forecast) – PJ</t>
    </r>
    <r>
      <rPr>
        <b/>
        <vertAlign val="superscript"/>
        <sz val="11"/>
        <color rgb="FF000000"/>
        <rFont val="Calibri"/>
        <family val="2"/>
      </rPr>
      <t>2</t>
    </r>
  </si>
  <si>
    <r>
      <rPr>
        <vertAlign val="superscript"/>
        <sz val="11"/>
        <color rgb="FF000000"/>
        <rFont val="Calibri"/>
        <family val="2"/>
      </rPr>
      <t>1</t>
    </r>
    <r>
      <rPr>
        <sz val="11"/>
        <color rgb="FF000000"/>
        <rFont val="Calibri"/>
        <family val="2"/>
      </rPr>
      <t>Conversion to PJ from bcf using 1 ft3 = 0.0283168 m3  and weighted average calorific values from each individual field</t>
    </r>
  </si>
  <si>
    <r>
      <rPr>
        <vertAlign val="superscript"/>
        <sz val="11"/>
        <color rgb="FF000000"/>
        <rFont val="Calibri"/>
        <family val="2"/>
      </rPr>
      <t>2</t>
    </r>
    <r>
      <rPr>
        <sz val="11"/>
        <color rgb="FF000000"/>
        <rFont val="Calibri"/>
        <family val="2"/>
      </rPr>
      <t>Conversion to PJ from kt using 1 PJ = 20.25 kt</t>
    </r>
  </si>
  <si>
    <t>Rimu, Kauri &amp; Manutahi</t>
  </si>
  <si>
    <t>Kauri &amp; Kanutahi</t>
  </si>
  <si>
    <t>Storage Facility</t>
  </si>
  <si>
    <t>`</t>
  </si>
  <si>
    <t>Forecast gas and LPG production by field</t>
  </si>
  <si>
    <t>Gas/LPG production profile</t>
  </si>
  <si>
    <t>Forecast oil production by field</t>
  </si>
  <si>
    <t>Oil production profile</t>
  </si>
  <si>
    <t>Summary table of commodities initially in place</t>
  </si>
  <si>
    <t>Petroleum Initially in Place</t>
  </si>
  <si>
    <t>2C resources</t>
  </si>
  <si>
    <t>Gas system deliverability</t>
  </si>
  <si>
    <t>Units are constrained to petajoules (PJ)</t>
  </si>
  <si>
    <t>Gas and LPG combined</t>
  </si>
  <si>
    <t>Units include kilotonnes (kt), and petajoules (PJ)</t>
  </si>
  <si>
    <t>LPG</t>
  </si>
  <si>
    <r>
      <t>Units include million cubic metres (Mm</t>
    </r>
    <r>
      <rPr>
        <i/>
        <vertAlign val="superscript"/>
        <sz val="11"/>
        <color theme="1"/>
        <rFont val="Calibri"/>
        <family val="2"/>
      </rPr>
      <t>3</t>
    </r>
    <r>
      <rPr>
        <i/>
        <sz val="11"/>
        <color theme="1"/>
        <rFont val="Calibri"/>
        <family val="2"/>
      </rPr>
      <t>),billion cubic feet (Bcf), and petajoules (PJ)</t>
    </r>
  </si>
  <si>
    <r>
      <t>Units include million cubic metres (Mm</t>
    </r>
    <r>
      <rPr>
        <i/>
        <vertAlign val="superscript"/>
        <sz val="11"/>
        <color theme="1"/>
        <rFont val="Calibri"/>
        <family val="2"/>
      </rPr>
      <t>3</t>
    </r>
    <r>
      <rPr>
        <i/>
        <sz val="11"/>
        <color theme="1"/>
        <rFont val="Calibri"/>
        <family val="2"/>
      </rPr>
      <t>), million barrels (mmbbls), and petajoules (PJ)</t>
    </r>
  </si>
  <si>
    <t>Oil and Condensate</t>
  </si>
  <si>
    <t>Summary of prospecting, exploration and mining activity during the year.</t>
  </si>
  <si>
    <t>Activity</t>
  </si>
  <si>
    <t>Explanation of the terminology used to describe oil and gas reserves</t>
  </si>
  <si>
    <t>Glossary</t>
  </si>
  <si>
    <t>A description of the methodology used in creation of the main reserves tables</t>
  </si>
  <si>
    <t>Notes</t>
  </si>
  <si>
    <t>Energy in New Zealand</t>
  </si>
  <si>
    <t>These tables can also be found alongside the Energy in New Zealand publication</t>
  </si>
  <si>
    <t>energyinfo@mbie.govt.nz</t>
  </si>
  <si>
    <t>Produced by 
Markets Team
Evidence and Insights Branch
Ministry of Business, Innovation and Employment</t>
  </si>
  <si>
    <t>New Zealand Oil and Gas Reserves tables</t>
  </si>
  <si>
    <t>The volumes are a direct reflection of the volumes reported by each operator in the Annual Summary Reports</t>
  </si>
  <si>
    <t>The calculation of LPG reserves does not include any process conversion losses associated with bringing the LPG to market</t>
  </si>
  <si>
    <t>Note on LPG methodology</t>
  </si>
  <si>
    <t>7. This simulated set of national totals effectively forms a distribution of possible values. We take the 0.1, 0.5, and 0.9 quantiles of this range as the P1, P2, and P3 values respectively.</t>
  </si>
  <si>
    <t>6. Each set of samples is summed, leaving us with 100,000 possible national totals</t>
  </si>
  <si>
    <t>5. We now calculate 100,000 samples for each field based on the lognormal distribution of possible values</t>
  </si>
  <si>
    <t>4. The data is then filtered by commodity (gas, oil, condensate, lpg) and calculations are performed on each fuel type subset.</t>
  </si>
  <si>
    <t>shape = sqrt(log(1 + (s^2 / m^2)))</t>
  </si>
  <si>
    <t>location = log(m^2 / sqrt(s^2 + m^2))</t>
  </si>
  <si>
    <t>The lognormal requires calculation of the location and shape parameters. These are calculated as follows where s is the standard deviation, and m is the mean.</t>
  </si>
  <si>
    <t>3. We have used a lognormal distribution to model potential volumes for each field.</t>
  </si>
  <si>
    <t>The calculation used is SD = (P1 - P2)/qnorm(0.1)</t>
  </si>
  <si>
    <t>2. The reported P2 and P1 figures are then used to calculate a standard deviation for each field. For this calculation, we assume the P2 to be the mean, and P1 to be the 0.1 quantile.</t>
  </si>
  <si>
    <t>1. Each field submits Annual Summary Reports to MBIE. These returns include several units of measure. We only use the PJ units for calculation purposes and to ensure a simple comparison between fuel types. Conversion to other units is achieved using the data provided by each operator.</t>
  </si>
  <si>
    <t>The process used is as follows:</t>
  </si>
  <si>
    <t>The P1 and P3 totals in this workbook were derived using a Monte Carlo simulation of the possible distribution of each field's reserves.</t>
  </si>
  <si>
    <t>Monte Carlo methodology</t>
  </si>
  <si>
    <r>
      <t xml:space="preserve">This is the quantity of petroleum estimated to have originally existed in naturally occurring formations. It is defined as the quantity of petroleum estimated to be in known accumulations, plus cumulative production from those resources, plus estimated quantities yet to be discovered. 
</t>
    </r>
    <r>
      <rPr>
        <i/>
        <sz val="10"/>
        <color theme="1"/>
        <rFont val="Calibri"/>
        <family val="2"/>
      </rPr>
      <t xml:space="preserve">Source https://www.spe.org/industry/petroleum-resources-classification-system-definitions.php </t>
    </r>
  </si>
  <si>
    <t>Petroleum initially in place</t>
  </si>
  <si>
    <t>Contingent Resources are resources estimated at a particular time to be potentially recoverable, but which are not commercially recoverable at that time. This could be a result of technological barriers, or economic factors. It is possible for remaining reserves to be reclassified as Contingent Resources in light of changing economic conditions.</t>
  </si>
  <si>
    <t>Contingent Resources</t>
  </si>
  <si>
    <t>The Remaining Reserves are the estimated volume of resource in the ground that is still recoverable given the technological and economic factors at the time.</t>
  </si>
  <si>
    <t>Remaining reserves</t>
  </si>
  <si>
    <t>The Ultimately Recoverable reserves is the sum of the estimated resources at a particular time and the cumulative production up to that time.</t>
  </si>
  <si>
    <t>Ultimately recoverable reserves</t>
  </si>
  <si>
    <t>3P reserves are proven reserves + probable reserves + possible reserves, hence 3P. These reserves have a 10% certainty of being produced.</t>
  </si>
  <si>
    <t>2P reserves Proven reserves + Probable reserves, hence 2P. These reserves have a 50% certainty of being produced.</t>
  </si>
  <si>
    <t>1P reserves are Proven reserves (both developed and undeveloped). These reserves have a 90% certainty of being produced.</t>
  </si>
  <si>
    <t>1P, 2P, 3P reserves</t>
  </si>
  <si>
    <t>Key terms used within this document</t>
  </si>
  <si>
    <t>Total No of Permits</t>
  </si>
  <si>
    <t>Number of PMPs and PMLs at Granted Status</t>
  </si>
  <si>
    <t>Number of PEPs &amp; PPPs at Granted Status</t>
  </si>
  <si>
    <t>Total Permits Ended</t>
  </si>
  <si>
    <t>Permits revoked</t>
  </si>
  <si>
    <t>Permits expired</t>
  </si>
  <si>
    <t>Permits surrenderred</t>
  </si>
  <si>
    <t>Total Permits Granted</t>
  </si>
  <si>
    <t>PMPs Granted</t>
  </si>
  <si>
    <t>PEPs Granted</t>
  </si>
  <si>
    <t>PPPs Granted</t>
  </si>
  <si>
    <t>Expenditure, All Permits – National Total ($NZDm)</t>
  </si>
  <si>
    <t>PMP/PML National Expenditure ($NZDm)</t>
  </si>
  <si>
    <t>PEP &amp; PPP National Expenditure ($NZDm)</t>
  </si>
  <si>
    <t>Total Seismic Expenditure ($NZDm)</t>
  </si>
  <si>
    <t>Reprocessing Expenditure ($NZDm)</t>
  </si>
  <si>
    <t>Acquisition Expenditure ($NZDm)</t>
  </si>
  <si>
    <r>
      <t>3-D Seismic Reprocessed (km</t>
    </r>
    <r>
      <rPr>
        <vertAlign val="superscript"/>
        <sz val="11"/>
        <color indexed="8"/>
        <rFont val="Arial"/>
        <family val="2"/>
      </rPr>
      <t>2</t>
    </r>
    <r>
      <rPr>
        <sz val="11"/>
        <color indexed="8"/>
        <rFont val="Arial"/>
        <family val="2"/>
      </rPr>
      <t>)</t>
    </r>
  </si>
  <si>
    <r>
      <t>3-D Seismic Acquired (km</t>
    </r>
    <r>
      <rPr>
        <vertAlign val="superscript"/>
        <sz val="11"/>
        <color indexed="8"/>
        <rFont val="Arial"/>
        <family val="2"/>
      </rPr>
      <t>2</t>
    </r>
    <r>
      <rPr>
        <sz val="11"/>
        <color indexed="8"/>
        <rFont val="Arial"/>
        <family val="2"/>
      </rPr>
      <t>)</t>
    </r>
  </si>
  <si>
    <t>2-D Seismic Reprocessed (km)</t>
  </si>
  <si>
    <t>2-D Seismic Acquired (km)</t>
  </si>
  <si>
    <t>Total Well Expenditure ($NZDm)</t>
  </si>
  <si>
    <t>Development Well Expenditure ($NZDm)</t>
  </si>
  <si>
    <t>Appraisal Well Expenditure ($NZDm)</t>
  </si>
  <si>
    <t>Exploration Well Expenditure ($NZDm)</t>
  </si>
  <si>
    <t>Total Metres Made</t>
  </si>
  <si>
    <t>Development Wells Metres Made (mAH)</t>
  </si>
  <si>
    <t>Appraisal Wells Metres Made (mAH)</t>
  </si>
  <si>
    <t>Exploration Well Metres Made (mAH)</t>
  </si>
  <si>
    <t>Total Wells Drilled</t>
  </si>
  <si>
    <t>Development Wells</t>
  </si>
  <si>
    <t>Appraisal Wells</t>
  </si>
  <si>
    <t>Exploration Wells</t>
  </si>
  <si>
    <t xml:space="preserve">National Totals – Activity Statistics Combined for PPPs, PEPs, PMPs and PMLs </t>
  </si>
  <si>
    <t>Summary table of oil and condensate reserves as at 1 Jan 2021. Includes 1P, 2P, and 3P Ultimately Recoverable Reserves, and Remaining Reserves by field</t>
  </si>
  <si>
    <t>Summary table of gas reserves as at 1 Jan 2021. Includes 1P, 2P, and 3P Ultimately Recoverable Reserves, and Remaining Reserves by field</t>
  </si>
  <si>
    <t>Summary table of LPG reserves as at 1 Jan 2021. Includes 1P, 2P, and 3P Ultimately Recoverable Reserves, and Remaining Reserves by field</t>
  </si>
  <si>
    <t>Summary table of combined Gas and LPG reserves as at 1 Jan 2021. Includes 1P, 2P, and 3P Ultimately Recoverable Reserves, and Remaining Reserves by field</t>
  </si>
  <si>
    <t>Minimum, maximum, and average gas deliverability for 2020, by field</t>
  </si>
  <si>
    <t>Contingent resources by field as at 1 Jan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</si>
</sst>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8" formatCode="&quot;$&quot;#,##0.00;[Red]\-&quot;$&quot;#,##0.00"/>
    <numFmt numFmtId="164" formatCode="#,###,###,##0.0"/>
    <numFmt numFmtId="165" formatCode="#,###,###,###,##0.00"/>
    <numFmt numFmtId="166" formatCode="###,###,##0.00"/>
    <numFmt numFmtId="167" formatCode="#####0.0"/>
    <numFmt numFmtId="168" formatCode="###,###,###,##0"/>
    <numFmt numFmtId="169" formatCode="##,##0.00"/>
    <numFmt numFmtId="170" formatCode="##,###,##0"/>
    <numFmt numFmtId="171" formatCode="##,###,##0.00"/>
    <numFmt numFmtId="172" formatCode="&quot;$&quot;#,##0"/>
    <numFmt numFmtId="173" formatCode="&quot;$&quot;#,##0.00"/>
    <numFmt numFmtId="174" formatCode="#,##0.0"/>
    <numFmt numFmtId="175" formatCode="&quot;$&quot;#,##0.000;[Red]\-&quot;$&quot;#,##0.000"/>
  </numFmts>
  <fonts count="30" x14ac:knownFonts="1">
    <font>
      <sz val="9.5"/>
      <color rgb="FF000000"/>
      <name val="Arial"/>
    </font>
    <font>
      <sz val="11"/>
      <color theme="1"/>
      <name val="Arial"/>
      <family val="2"/>
    </font>
    <font>
      <b/>
      <sz val="11"/>
      <color rgb="FF000000"/>
      <name val="calibri"/>
    </font>
    <font>
      <b/>
      <sz val="11"/>
      <color rgb="FF000000"/>
      <name val="Calibri"/>
    </font>
    <font>
      <sz val="11"/>
      <color rgb="FF000000"/>
      <name val="Calibri"/>
    </font>
    <font>
      <sz val="11"/>
      <color rgb="FF000000"/>
      <name val="calibri"/>
    </font>
    <font>
      <sz val="9.5"/>
      <color rgb="FF112277"/>
      <name val="Arial"/>
    </font>
    <font>
      <b/>
      <vertAlign val="superscript"/>
      <sz val="11"/>
      <color rgb="FF000000"/>
      <name val="Calibri"/>
    </font>
    <font>
      <vertAlign val="superscript"/>
      <sz val="11"/>
      <color rgb="FF000000"/>
      <name val="Calibri"/>
    </font>
    <font>
      <sz val="9.5"/>
      <color rgb="FF000000"/>
      <name val="Arial"/>
      <family val="2"/>
    </font>
    <font>
      <b/>
      <sz val="11"/>
      <color rgb="FF000000"/>
      <name val="Calibri"/>
      <family val="2"/>
    </font>
    <font>
      <sz val="11"/>
      <color rgb="FF000000"/>
      <name val="Calibri"/>
      <family val="2"/>
    </font>
    <font>
      <b/>
      <vertAlign val="superscript"/>
      <sz val="11"/>
      <color rgb="FF000000"/>
      <name val="Calibri"/>
      <family val="2"/>
    </font>
    <font>
      <vertAlign val="superscript"/>
      <sz val="11"/>
      <color rgb="FF000000"/>
      <name val="Calibri"/>
      <family val="2"/>
    </font>
    <font>
      <b/>
      <sz val="11"/>
      <color theme="1"/>
      <name val="Arial"/>
      <family val="2"/>
    </font>
    <font>
      <sz val="11"/>
      <color theme="1"/>
      <name val="Courier New"/>
      <family val="2"/>
      <scheme val="minor"/>
    </font>
    <font>
      <sz val="11"/>
      <color theme="1"/>
      <name val="Calibri"/>
      <family val="2"/>
    </font>
    <font>
      <i/>
      <sz val="11"/>
      <color theme="1"/>
      <name val="Calibri"/>
      <family val="2"/>
    </font>
    <font>
      <u/>
      <sz val="11"/>
      <color theme="10"/>
      <name val="Courier New"/>
      <family val="2"/>
      <scheme val="minor"/>
    </font>
    <font>
      <u/>
      <sz val="11"/>
      <color theme="10"/>
      <name val="Calibri"/>
      <family val="2"/>
    </font>
    <font>
      <i/>
      <vertAlign val="superscript"/>
      <sz val="11"/>
      <color theme="1"/>
      <name val="Calibri"/>
      <family val="2"/>
    </font>
    <font>
      <b/>
      <sz val="16"/>
      <name val="Calibri"/>
      <family val="2"/>
    </font>
    <font>
      <b/>
      <sz val="14"/>
      <color theme="1"/>
      <name val="Calibri"/>
      <family val="2"/>
    </font>
    <font>
      <i/>
      <sz val="10"/>
      <color theme="1"/>
      <name val="Calibri"/>
      <family val="2"/>
    </font>
    <font>
      <sz val="14"/>
      <color theme="1"/>
      <name val="Calibri"/>
      <family val="2"/>
    </font>
    <font>
      <b/>
      <sz val="11"/>
      <color indexed="8"/>
      <name val="Arial"/>
      <family val="2"/>
    </font>
    <font>
      <sz val="11"/>
      <color indexed="8"/>
      <name val="Arial"/>
      <family val="2"/>
    </font>
    <font>
      <vertAlign val="superscript"/>
      <sz val="11"/>
      <color indexed="8"/>
      <name val="Arial"/>
      <family val="2"/>
    </font>
    <font>
      <sz val="11"/>
      <name val="Arial"/>
      <family val="2"/>
    </font>
    <font>
      <b/>
      <sz val="11"/>
      <name val="Arial"/>
      <family val="2"/>
    </font>
  </fonts>
  <fills count="8">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DCE6F1"/>
        <bgColor indexed="64"/>
      </patternFill>
    </fill>
    <fill>
      <patternFill patternType="solid">
        <fgColor theme="0" tint="-0.14999847407452621"/>
        <bgColor indexed="64"/>
      </patternFill>
    </fill>
    <fill>
      <patternFill patternType="solid">
        <fgColor theme="8" tint="0.79998168889431442"/>
        <bgColor indexed="64"/>
      </patternFill>
    </fill>
  </fills>
  <borders count="44">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medium">
        <color rgb="FF000000"/>
      </bottom>
      <diagonal/>
    </border>
    <border>
      <left/>
      <right/>
      <top style="thin">
        <color rgb="FF000000"/>
      </top>
      <bottom/>
      <diagonal/>
    </border>
    <border>
      <left/>
      <right style="medium">
        <color rgb="FF000000"/>
      </right>
      <top style="medium">
        <color rgb="FF000000"/>
      </top>
      <bottom style="thin">
        <color rgb="FF000000"/>
      </bottom>
      <diagonal/>
    </border>
    <border>
      <left/>
      <right/>
      <top/>
      <bottom style="medium">
        <color rgb="FF000000"/>
      </bottom>
      <diagonal/>
    </border>
    <border>
      <left style="medium">
        <color rgb="FF000000"/>
      </left>
      <right style="medium">
        <color rgb="FF000000"/>
      </right>
      <top/>
      <bottom/>
      <diagonal/>
    </border>
    <border>
      <left/>
      <right style="dashed">
        <color rgb="FF000000"/>
      </right>
      <top/>
      <bottom/>
      <diagonal/>
    </border>
    <border>
      <left/>
      <right style="medium">
        <color rgb="FF000000"/>
      </right>
      <top/>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B0B7BB"/>
      </left>
      <right style="thin">
        <color rgb="FFB0B7BB"/>
      </right>
      <top style="thin">
        <color rgb="FF000000"/>
      </top>
      <bottom style="thin">
        <color rgb="FF000000"/>
      </bottom>
      <diagonal/>
    </border>
    <border>
      <left style="thin">
        <color rgb="FFC1C1C1"/>
      </left>
      <right style="thin">
        <color rgb="FF000000"/>
      </right>
      <top style="thin">
        <color rgb="FFC1C1C1"/>
      </top>
      <bottom style="thin">
        <color rgb="FFC1C1C1"/>
      </bottom>
      <diagonal/>
    </border>
    <border>
      <left style="thin">
        <color rgb="FFC1C1C1"/>
      </left>
      <right/>
      <top style="thin">
        <color rgb="FFC1C1C1"/>
      </top>
      <bottom style="thin">
        <color rgb="FFC1C1C1"/>
      </bottom>
      <diagonal/>
    </border>
    <border>
      <left style="thin">
        <color rgb="FFC1C1C1"/>
      </left>
      <right/>
      <top style="thin">
        <color rgb="FF000000"/>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rgb="FF000000"/>
      </right>
      <top/>
      <bottom style="thin">
        <color indexed="64"/>
      </bottom>
      <diagonal/>
    </border>
    <border>
      <left style="thin">
        <color indexed="64"/>
      </left>
      <right/>
      <top style="thin">
        <color indexed="64"/>
      </top>
      <bottom/>
      <diagonal/>
    </border>
    <border>
      <left/>
      <right style="thin">
        <color rgb="FF000000"/>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rgb="FF000000"/>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double">
        <color indexed="64"/>
      </bottom>
      <diagonal/>
    </border>
    <border>
      <left/>
      <right/>
      <top style="medium">
        <color theme="1"/>
      </top>
      <bottom style="medium">
        <color theme="1"/>
      </bottom>
      <diagonal/>
    </border>
  </borders>
  <cellStyleXfs count="5">
    <xf numFmtId="0" fontId="0" fillId="0" borderId="0"/>
    <xf numFmtId="0" fontId="9" fillId="0" borderId="0"/>
    <xf numFmtId="0" fontId="15" fillId="0" borderId="0"/>
    <xf numFmtId="0" fontId="18" fillId="0" borderId="0" applyNumberFormat="0" applyFill="0" applyBorder="0" applyAlignment="0" applyProtection="0"/>
    <xf numFmtId="0" fontId="1" fillId="0" borderId="0"/>
  </cellStyleXfs>
  <cellXfs count="190">
    <xf numFmtId="0" fontId="0" fillId="2" borderId="0" xfId="0" applyFont="1" applyFill="1" applyBorder="1" applyAlignment="1">
      <alignment horizontal="left"/>
    </xf>
    <xf numFmtId="0" fontId="3" fillId="3" borderId="1" xfId="0" applyFont="1" applyFill="1" applyBorder="1" applyAlignment="1">
      <alignment horizont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xf>
    <xf numFmtId="0" fontId="4" fillId="4" borderId="3" xfId="0" applyFont="1" applyFill="1" applyBorder="1" applyAlignment="1">
      <alignment horizontal="left"/>
    </xf>
    <xf numFmtId="164" fontId="4" fillId="4" borderId="4" xfId="0" applyNumberFormat="1" applyFont="1" applyFill="1" applyBorder="1" applyAlignment="1">
      <alignment horizontal="center"/>
    </xf>
    <xf numFmtId="165" fontId="4" fillId="4" borderId="5" xfId="0" applyNumberFormat="1" applyFont="1" applyFill="1" applyBorder="1" applyAlignment="1">
      <alignment horizontal="center"/>
    </xf>
    <xf numFmtId="0" fontId="3" fillId="4" borderId="6" xfId="0" applyFont="1" applyFill="1" applyBorder="1" applyAlignment="1">
      <alignment horizontal="left"/>
    </xf>
    <xf numFmtId="0" fontId="3" fillId="4" borderId="6" xfId="0" applyFont="1" applyFill="1" applyBorder="1" applyAlignment="1">
      <alignment horizontal="center"/>
    </xf>
    <xf numFmtId="164" fontId="3" fillId="4" borderId="7" xfId="0" applyNumberFormat="1" applyFont="1" applyFill="1" applyBorder="1" applyAlignment="1">
      <alignment horizontal="center"/>
    </xf>
    <xf numFmtId="165" fontId="3" fillId="4" borderId="6" xfId="0" applyNumberFormat="1" applyFont="1" applyFill="1" applyBorder="1" applyAlignment="1">
      <alignment horizontal="center"/>
    </xf>
    <xf numFmtId="0" fontId="4" fillId="4" borderId="3" xfId="0" applyFont="1" applyFill="1" applyBorder="1" applyAlignment="1">
      <alignment horizontal="center"/>
    </xf>
    <xf numFmtId="0" fontId="4" fillId="4" borderId="3" xfId="0" applyFont="1" applyFill="1" applyBorder="1" applyAlignment="1">
      <alignment horizontal="left" wrapText="1"/>
    </xf>
    <xf numFmtId="166" fontId="4" fillId="4" borderId="4" xfId="0" applyNumberFormat="1" applyFont="1" applyFill="1" applyBorder="1" applyAlignment="1">
      <alignment horizontal="center"/>
    </xf>
    <xf numFmtId="166" fontId="3" fillId="4" borderId="7" xfId="0" applyNumberFormat="1" applyFont="1" applyFill="1" applyBorder="1" applyAlignment="1">
      <alignment horizontal="center"/>
    </xf>
    <xf numFmtId="0" fontId="4" fillId="4" borderId="8" xfId="0" applyFont="1" applyFill="1" applyBorder="1" applyAlignment="1">
      <alignment horizontal="center"/>
    </xf>
    <xf numFmtId="0" fontId="4" fillId="5" borderId="9" xfId="0" applyFont="1" applyFill="1" applyBorder="1" applyAlignment="1">
      <alignment horizontal="left"/>
    </xf>
    <xf numFmtId="167" fontId="4" fillId="5" borderId="0" xfId="0" applyNumberFormat="1" applyFont="1" applyFill="1" applyBorder="1" applyAlignment="1">
      <alignment horizontal="center"/>
    </xf>
    <xf numFmtId="167" fontId="4" fillId="5" borderId="10" xfId="0" applyNumberFormat="1" applyFont="1" applyFill="1" applyBorder="1" applyAlignment="1">
      <alignment horizontal="center"/>
    </xf>
    <xf numFmtId="0" fontId="4" fillId="4" borderId="9" xfId="0" applyFont="1" applyFill="1" applyBorder="1" applyAlignment="1">
      <alignment horizontal="left"/>
    </xf>
    <xf numFmtId="167" fontId="4" fillId="4" borderId="0" xfId="0" applyNumberFormat="1" applyFont="1" applyFill="1" applyBorder="1" applyAlignment="1">
      <alignment horizontal="center"/>
    </xf>
    <xf numFmtId="167" fontId="4" fillId="4" borderId="10" xfId="0" applyNumberFormat="1" applyFont="1" applyFill="1" applyBorder="1" applyAlignment="1">
      <alignment horizontal="center"/>
    </xf>
    <xf numFmtId="0" fontId="4" fillId="4" borderId="0" xfId="0" applyFont="1" applyFill="1" applyBorder="1" applyAlignment="1">
      <alignment horizontal="center"/>
    </xf>
    <xf numFmtId="0" fontId="4" fillId="4" borderId="8" xfId="0" applyFont="1" applyFill="1" applyBorder="1" applyAlignment="1">
      <alignment horizontal="center" wrapText="1"/>
    </xf>
    <xf numFmtId="0" fontId="4" fillId="5" borderId="0" xfId="0" applyFont="1" applyFill="1" applyBorder="1" applyAlignment="1">
      <alignment horizontal="left"/>
    </xf>
    <xf numFmtId="166" fontId="4" fillId="5" borderId="0" xfId="0" applyNumberFormat="1" applyFont="1" applyFill="1" applyBorder="1" applyAlignment="1">
      <alignment horizontal="right" vertical="center"/>
    </xf>
    <xf numFmtId="0" fontId="4" fillId="4" borderId="0" xfId="0" applyFont="1" applyFill="1" applyBorder="1" applyAlignment="1">
      <alignment horizontal="left"/>
    </xf>
    <xf numFmtId="166" fontId="4" fillId="4" borderId="0" xfId="0" applyNumberFormat="1" applyFont="1" applyFill="1" applyBorder="1" applyAlignment="1">
      <alignment horizontal="right" vertical="center"/>
    </xf>
    <xf numFmtId="0" fontId="4" fillId="4" borderId="14" xfId="0" applyFont="1" applyFill="1" applyBorder="1" applyAlignment="1">
      <alignment horizontal="center"/>
    </xf>
    <xf numFmtId="0" fontId="4" fillId="5" borderId="15" xfId="0" applyFont="1" applyFill="1" applyBorder="1" applyAlignment="1">
      <alignment horizontal="left"/>
    </xf>
    <xf numFmtId="168" fontId="4" fillId="5" borderId="0" xfId="0" applyNumberFormat="1" applyFont="1" applyFill="1" applyBorder="1" applyAlignment="1">
      <alignment horizontal="right" vertical="center"/>
    </xf>
    <xf numFmtId="168" fontId="4" fillId="5" borderId="16" xfId="0" applyNumberFormat="1" applyFont="1" applyFill="1" applyBorder="1" applyAlignment="1">
      <alignment horizontal="right" vertical="center"/>
    </xf>
    <xf numFmtId="168" fontId="4" fillId="5" borderId="17" xfId="0" applyNumberFormat="1" applyFont="1" applyFill="1" applyBorder="1" applyAlignment="1">
      <alignment horizontal="right" vertical="center"/>
    </xf>
    <xf numFmtId="0" fontId="4" fillId="4" borderId="15" xfId="0" applyFont="1" applyFill="1" applyBorder="1" applyAlignment="1">
      <alignment horizontal="left"/>
    </xf>
    <xf numFmtId="168" fontId="4" fillId="4" borderId="0" xfId="0" applyNumberFormat="1" applyFont="1" applyFill="1" applyBorder="1" applyAlignment="1">
      <alignment horizontal="right" vertical="center"/>
    </xf>
    <xf numFmtId="168" fontId="4" fillId="4" borderId="16" xfId="0" applyNumberFormat="1" applyFont="1" applyFill="1" applyBorder="1" applyAlignment="1">
      <alignment horizontal="right" vertical="center"/>
    </xf>
    <xf numFmtId="168" fontId="4" fillId="4" borderId="17" xfId="0" applyNumberFormat="1" applyFont="1" applyFill="1" applyBorder="1" applyAlignment="1">
      <alignment horizontal="right" vertical="center"/>
    </xf>
    <xf numFmtId="0" fontId="3" fillId="4" borderId="18" xfId="0" applyFont="1" applyFill="1" applyBorder="1" applyAlignment="1">
      <alignment horizontal="left"/>
    </xf>
    <xf numFmtId="168" fontId="3" fillId="4" borderId="11" xfId="0" applyNumberFormat="1" applyFont="1" applyFill="1" applyBorder="1" applyAlignment="1">
      <alignment horizontal="right" vertical="center"/>
    </xf>
    <xf numFmtId="168" fontId="3" fillId="4" borderId="19" xfId="0" applyNumberFormat="1" applyFont="1" applyFill="1" applyBorder="1" applyAlignment="1">
      <alignment horizontal="right" vertical="center"/>
    </xf>
    <xf numFmtId="0" fontId="0" fillId="2" borderId="0" xfId="0" applyFont="1" applyFill="1" applyBorder="1" applyAlignment="1">
      <alignment horizontal="left"/>
    </xf>
    <xf numFmtId="0" fontId="9" fillId="2" borderId="0" xfId="1" applyFont="1" applyFill="1" applyBorder="1" applyAlignment="1">
      <alignment horizontal="left"/>
    </xf>
    <xf numFmtId="0" fontId="10" fillId="5" borderId="20" xfId="1" applyFont="1" applyFill="1" applyBorder="1" applyAlignment="1">
      <alignment horizontal="center"/>
    </xf>
    <xf numFmtId="0" fontId="11" fillId="5" borderId="21" xfId="1" applyFont="1" applyFill="1" applyBorder="1" applyAlignment="1">
      <alignment horizontal="left"/>
    </xf>
    <xf numFmtId="169" fontId="11" fillId="5" borderId="22" xfId="1" applyNumberFormat="1" applyFont="1" applyFill="1" applyBorder="1" applyAlignment="1">
      <alignment horizontal="center"/>
    </xf>
    <xf numFmtId="170" fontId="11" fillId="5" borderId="22" xfId="1" applyNumberFormat="1" applyFont="1" applyFill="1" applyBorder="1" applyAlignment="1">
      <alignment horizontal="center"/>
    </xf>
    <xf numFmtId="0" fontId="11" fillId="4" borderId="21" xfId="1" applyFont="1" applyFill="1" applyBorder="1" applyAlignment="1">
      <alignment horizontal="left"/>
    </xf>
    <xf numFmtId="169" fontId="11" fillId="4" borderId="22" xfId="1" applyNumberFormat="1" applyFont="1" applyFill="1" applyBorder="1" applyAlignment="1">
      <alignment horizontal="center"/>
    </xf>
    <xf numFmtId="170" fontId="11" fillId="4" borderId="22" xfId="1" applyNumberFormat="1" applyFont="1" applyFill="1" applyBorder="1" applyAlignment="1">
      <alignment horizontal="center"/>
    </xf>
    <xf numFmtId="0" fontId="10" fillId="5" borderId="23" xfId="1" applyFont="1" applyFill="1" applyBorder="1" applyAlignment="1">
      <alignment horizontal="center"/>
    </xf>
    <xf numFmtId="169" fontId="10" fillId="5" borderId="23" xfId="1" applyNumberFormat="1" applyFont="1" applyFill="1" applyBorder="1" applyAlignment="1">
      <alignment horizontal="center"/>
    </xf>
    <xf numFmtId="0" fontId="11" fillId="2" borderId="0" xfId="1" applyFont="1" applyFill="1" applyBorder="1" applyAlignment="1">
      <alignment horizontal="left" wrapText="1"/>
    </xf>
    <xf numFmtId="0" fontId="0" fillId="2" borderId="0" xfId="0" applyFont="1" applyFill="1" applyBorder="1" applyAlignment="1">
      <alignment horizontal="left"/>
    </xf>
    <xf numFmtId="0" fontId="9" fillId="2" borderId="0" xfId="1" applyFont="1" applyFill="1" applyBorder="1" applyAlignment="1">
      <alignment horizontal="left"/>
    </xf>
    <xf numFmtId="0" fontId="10" fillId="4" borderId="24" xfId="0" applyFont="1" applyFill="1" applyBorder="1" applyAlignment="1">
      <alignment horizontal="left"/>
    </xf>
    <xf numFmtId="167" fontId="10" fillId="4" borderId="25" xfId="0" applyNumberFormat="1" applyFont="1" applyFill="1" applyBorder="1" applyAlignment="1">
      <alignment horizontal="center"/>
    </xf>
    <xf numFmtId="167" fontId="10" fillId="4" borderId="26" xfId="0" applyNumberFormat="1" applyFont="1" applyFill="1" applyBorder="1" applyAlignment="1">
      <alignment horizontal="center"/>
    </xf>
    <xf numFmtId="0" fontId="3" fillId="4" borderId="27" xfId="0" applyFont="1" applyFill="1" applyBorder="1" applyAlignment="1">
      <alignment horizontal="center"/>
    </xf>
    <xf numFmtId="0" fontId="4" fillId="4" borderId="31" xfId="0" applyFont="1" applyFill="1" applyBorder="1" applyAlignment="1">
      <alignment horizontal="center"/>
    </xf>
    <xf numFmtId="0" fontId="11" fillId="4" borderId="30" xfId="0" applyFont="1" applyFill="1" applyBorder="1" applyAlignment="1">
      <alignment horizontal="left"/>
    </xf>
    <xf numFmtId="0" fontId="4" fillId="4" borderId="25" xfId="0" applyFont="1" applyFill="1" applyBorder="1" applyAlignment="1">
      <alignment horizontal="center"/>
    </xf>
    <xf numFmtId="0" fontId="4" fillId="4" borderId="32" xfId="0" applyFont="1" applyFill="1" applyBorder="1" applyAlignment="1">
      <alignment horizontal="center"/>
    </xf>
    <xf numFmtId="0" fontId="4" fillId="5" borderId="24" xfId="0" applyFont="1" applyFill="1" applyBorder="1" applyAlignment="1">
      <alignment horizontal="left"/>
    </xf>
    <xf numFmtId="167" fontId="4" fillId="5" borderId="25" xfId="0" applyNumberFormat="1" applyFont="1" applyFill="1" applyBorder="1" applyAlignment="1">
      <alignment horizontal="center"/>
    </xf>
    <xf numFmtId="167" fontId="4" fillId="5" borderId="26" xfId="0" applyNumberFormat="1" applyFont="1" applyFill="1" applyBorder="1" applyAlignment="1">
      <alignment horizontal="center"/>
    </xf>
    <xf numFmtId="0" fontId="0" fillId="2" borderId="0" xfId="0" applyFont="1" applyFill="1" applyBorder="1" applyAlignment="1">
      <alignment horizontal="left"/>
    </xf>
    <xf numFmtId="0" fontId="10" fillId="5" borderId="33" xfId="0" applyFont="1" applyFill="1" applyBorder="1" applyAlignment="1">
      <alignment horizontal="left"/>
    </xf>
    <xf numFmtId="166" fontId="10" fillId="5" borderId="33" xfId="0" applyNumberFormat="1" applyFont="1" applyFill="1" applyBorder="1" applyAlignment="1">
      <alignment horizontal="right" vertical="center"/>
    </xf>
    <xf numFmtId="0" fontId="4" fillId="4" borderId="34" xfId="0" applyFont="1" applyFill="1" applyBorder="1" applyAlignment="1">
      <alignment horizontal="center"/>
    </xf>
    <xf numFmtId="171" fontId="11" fillId="5" borderId="22" xfId="1" applyNumberFormat="1" applyFont="1" applyFill="1" applyBorder="1" applyAlignment="1">
      <alignment horizontal="center"/>
    </xf>
    <xf numFmtId="171" fontId="11" fillId="4" borderId="22" xfId="1" applyNumberFormat="1" applyFont="1" applyFill="1" applyBorder="1" applyAlignment="1">
      <alignment horizontal="center"/>
    </xf>
    <xf numFmtId="0" fontId="16" fillId="0" borderId="0" xfId="2" applyFont="1"/>
    <xf numFmtId="0" fontId="16" fillId="6" borderId="35" xfId="2" applyFont="1" applyFill="1" applyBorder="1"/>
    <xf numFmtId="0" fontId="16" fillId="6" borderId="34" xfId="2" applyFont="1" applyFill="1" applyBorder="1"/>
    <xf numFmtId="0" fontId="16" fillId="6" borderId="36" xfId="2" applyFont="1" applyFill="1" applyBorder="1"/>
    <xf numFmtId="0" fontId="16" fillId="6" borderId="37" xfId="2" applyFont="1" applyFill="1" applyBorder="1"/>
    <xf numFmtId="0" fontId="16" fillId="6" borderId="0" xfId="2" applyFont="1" applyFill="1" applyBorder="1"/>
    <xf numFmtId="0" fontId="17" fillId="6" borderId="0" xfId="2" applyFont="1" applyFill="1" applyBorder="1"/>
    <xf numFmtId="0" fontId="19" fillId="6" borderId="0" xfId="3" applyFont="1" applyFill="1" applyBorder="1"/>
    <xf numFmtId="0" fontId="16" fillId="6" borderId="38" xfId="2" applyFont="1" applyFill="1" applyBorder="1"/>
    <xf numFmtId="0" fontId="17" fillId="6" borderId="0" xfId="2" applyFont="1" applyFill="1" applyBorder="1" applyAlignment="1">
      <alignment wrapText="1"/>
    </xf>
    <xf numFmtId="0" fontId="16" fillId="6" borderId="0" xfId="2" applyFont="1" applyFill="1" applyBorder="1" applyAlignment="1">
      <alignment horizontal="right"/>
    </xf>
    <xf numFmtId="0" fontId="21" fillId="6" borderId="0" xfId="2" applyFont="1" applyFill="1" applyBorder="1"/>
    <xf numFmtId="0" fontId="16" fillId="6" borderId="39" xfId="2" applyFont="1" applyFill="1" applyBorder="1"/>
    <xf numFmtId="0" fontId="16" fillId="6" borderId="40" xfId="2" applyFont="1" applyFill="1" applyBorder="1"/>
    <xf numFmtId="0" fontId="16" fillId="6" borderId="41" xfId="2" applyFont="1" applyFill="1" applyBorder="1"/>
    <xf numFmtId="0" fontId="22" fillId="0" borderId="0" xfId="2" applyFont="1"/>
    <xf numFmtId="0" fontId="16" fillId="0" borderId="0" xfId="2" applyFont="1" applyAlignment="1">
      <alignment horizontal="left"/>
    </xf>
    <xf numFmtId="0" fontId="16" fillId="6" borderId="34" xfId="2" applyFont="1" applyFill="1" applyBorder="1" applyAlignment="1">
      <alignment vertical="top"/>
    </xf>
    <xf numFmtId="0" fontId="16" fillId="6" borderId="36" xfId="2" applyFont="1" applyFill="1" applyBorder="1" applyAlignment="1">
      <alignment vertical="top"/>
    </xf>
    <xf numFmtId="0" fontId="16" fillId="6" borderId="0" xfId="2" applyFont="1" applyFill="1" applyBorder="1" applyAlignment="1">
      <alignment vertical="top"/>
    </xf>
    <xf numFmtId="0" fontId="16" fillId="6" borderId="38" xfId="2" applyFont="1" applyFill="1" applyBorder="1" applyAlignment="1">
      <alignment vertical="top"/>
    </xf>
    <xf numFmtId="0" fontId="16" fillId="6" borderId="40" xfId="2" applyFont="1" applyFill="1" applyBorder="1" applyAlignment="1">
      <alignment vertical="top"/>
    </xf>
    <xf numFmtId="0" fontId="16" fillId="6" borderId="41" xfId="2" applyFont="1" applyFill="1" applyBorder="1" applyAlignment="1">
      <alignment vertical="top"/>
    </xf>
    <xf numFmtId="0" fontId="24" fillId="0" borderId="0" xfId="2" applyFont="1"/>
    <xf numFmtId="0" fontId="1" fillId="0" borderId="0" xfId="4"/>
    <xf numFmtId="0" fontId="14" fillId="0" borderId="0" xfId="4" applyFont="1"/>
    <xf numFmtId="0" fontId="25" fillId="0" borderId="0" xfId="4" applyFont="1" applyFill="1" applyBorder="1" applyAlignment="1">
      <alignment vertical="center" wrapText="1"/>
    </xf>
    <xf numFmtId="0" fontId="26" fillId="0" borderId="42" xfId="4" applyNumberFormat="1" applyFont="1" applyBorder="1" applyAlignment="1">
      <alignment vertical="center" wrapText="1"/>
    </xf>
    <xf numFmtId="0" fontId="26" fillId="0" borderId="42" xfId="4" applyFont="1" applyBorder="1" applyAlignment="1">
      <alignment vertical="center" wrapText="1"/>
    </xf>
    <xf numFmtId="0" fontId="26" fillId="0" borderId="42" xfId="4" applyFont="1" applyBorder="1" applyAlignment="1">
      <alignment horizontal="right" vertical="center" wrapText="1"/>
    </xf>
    <xf numFmtId="0" fontId="26" fillId="0" borderId="0" xfId="4" applyFont="1" applyBorder="1" applyAlignment="1">
      <alignment vertical="center" wrapText="1"/>
    </xf>
    <xf numFmtId="0" fontId="26" fillId="0" borderId="0" xfId="4" applyNumberFormat="1" applyFont="1" applyBorder="1" applyAlignment="1">
      <alignment vertical="center" wrapText="1"/>
    </xf>
    <xf numFmtId="0" fontId="26" fillId="0" borderId="0" xfId="4" applyFont="1" applyBorder="1" applyAlignment="1">
      <alignment horizontal="right" vertical="center" wrapText="1"/>
    </xf>
    <xf numFmtId="0" fontId="25" fillId="0" borderId="0" xfId="4" applyFont="1" applyBorder="1" applyAlignment="1">
      <alignment vertical="center" wrapText="1"/>
    </xf>
    <xf numFmtId="0" fontId="25" fillId="0" borderId="0" xfId="4" applyFont="1" applyBorder="1" applyAlignment="1">
      <alignment horizontal="right" vertical="center" wrapText="1"/>
    </xf>
    <xf numFmtId="0" fontId="25" fillId="0" borderId="0" xfId="4" applyFont="1" applyBorder="1" applyAlignment="1">
      <alignment horizontal="right" vertical="center"/>
    </xf>
    <xf numFmtId="0" fontId="1" fillId="0" borderId="42" xfId="4" applyFont="1" applyBorder="1" applyAlignment="1">
      <alignment horizontal="right" vertical="center"/>
    </xf>
    <xf numFmtId="0" fontId="26" fillId="0" borderId="0" xfId="4" applyFont="1" applyBorder="1" applyAlignment="1">
      <alignment horizontal="right" vertical="center"/>
    </xf>
    <xf numFmtId="0" fontId="26" fillId="0" borderId="0" xfId="4" applyNumberFormat="1" applyFont="1" applyBorder="1" applyAlignment="1">
      <alignment horizontal="right" vertical="center" wrapText="1"/>
    </xf>
    <xf numFmtId="3" fontId="26" fillId="0" borderId="0" xfId="4" applyNumberFormat="1" applyFont="1" applyBorder="1" applyAlignment="1">
      <alignment horizontal="right" vertical="center" wrapText="1"/>
    </xf>
    <xf numFmtId="8" fontId="26" fillId="0" borderId="0" xfId="4" applyNumberFormat="1" applyFont="1" applyBorder="1" applyAlignment="1">
      <alignment vertical="center" wrapText="1"/>
    </xf>
    <xf numFmtId="172" fontId="26" fillId="0" borderId="0" xfId="4" applyNumberFormat="1" applyFont="1" applyBorder="1" applyAlignment="1">
      <alignment vertical="center" wrapText="1"/>
    </xf>
    <xf numFmtId="172" fontId="26" fillId="0" borderId="0" xfId="4" applyNumberFormat="1" applyFont="1" applyBorder="1" applyAlignment="1">
      <alignment horizontal="right" vertical="center" wrapText="1"/>
    </xf>
    <xf numFmtId="172" fontId="25" fillId="0" borderId="0" xfId="4" applyNumberFormat="1" applyFont="1" applyBorder="1" applyAlignment="1">
      <alignment horizontal="right" vertical="center" wrapText="1"/>
    </xf>
    <xf numFmtId="173" fontId="25" fillId="0" borderId="0" xfId="4" applyNumberFormat="1" applyFont="1" applyBorder="1" applyAlignment="1">
      <alignment horizontal="right" vertical="center" wrapText="1"/>
    </xf>
    <xf numFmtId="0" fontId="25" fillId="0" borderId="0" xfId="4" applyFont="1" applyBorder="1" applyAlignment="1">
      <alignment vertical="center"/>
    </xf>
    <xf numFmtId="173" fontId="26" fillId="0" borderId="42" xfId="4" applyNumberFormat="1" applyFont="1" applyBorder="1" applyAlignment="1">
      <alignment vertical="center" wrapText="1"/>
    </xf>
    <xf numFmtId="173" fontId="26" fillId="0" borderId="42" xfId="4" applyNumberFormat="1" applyFont="1" applyBorder="1" applyAlignment="1">
      <alignment horizontal="right" vertical="center" wrapText="1"/>
    </xf>
    <xf numFmtId="173" fontId="26" fillId="0" borderId="0" xfId="4" applyNumberFormat="1" applyFont="1" applyBorder="1" applyAlignment="1">
      <alignment vertical="center" wrapText="1"/>
    </xf>
    <xf numFmtId="173" fontId="26" fillId="0" borderId="0" xfId="4" applyNumberFormat="1" applyFont="1" applyBorder="1" applyAlignment="1">
      <alignment horizontal="right" vertical="center" wrapText="1"/>
    </xf>
    <xf numFmtId="173" fontId="25" fillId="0" borderId="0" xfId="4" applyNumberFormat="1" applyFont="1" applyBorder="1" applyAlignment="1">
      <alignment vertical="center" wrapText="1"/>
    </xf>
    <xf numFmtId="173" fontId="1" fillId="0" borderId="42" xfId="4" applyNumberFormat="1" applyFont="1" applyBorder="1" applyAlignment="1">
      <alignment horizontal="right" vertical="center"/>
    </xf>
    <xf numFmtId="0" fontId="1" fillId="0" borderId="0" xfId="4" applyFont="1"/>
    <xf numFmtId="174" fontId="26" fillId="0" borderId="0" xfId="4" applyNumberFormat="1" applyFont="1" applyBorder="1" applyAlignment="1">
      <alignment vertical="center" wrapText="1"/>
    </xf>
    <xf numFmtId="174" fontId="26" fillId="0" borderId="0" xfId="4" applyNumberFormat="1" applyFont="1" applyBorder="1" applyAlignment="1">
      <alignment horizontal="right" vertical="center" wrapText="1"/>
    </xf>
    <xf numFmtId="174" fontId="1" fillId="0" borderId="0" xfId="4" applyNumberFormat="1" applyFont="1" applyAlignment="1">
      <alignment vertical="center"/>
    </xf>
    <xf numFmtId="174" fontId="1" fillId="0" borderId="0" xfId="4" applyNumberFormat="1" applyFont="1" applyFill="1" applyAlignment="1">
      <alignment vertical="center"/>
    </xf>
    <xf numFmtId="174" fontId="1" fillId="0" borderId="0" xfId="4" applyNumberFormat="1" applyFont="1" applyFill="1" applyBorder="1" applyAlignment="1"/>
    <xf numFmtId="174" fontId="26" fillId="0" borderId="0" xfId="4" applyNumberFormat="1" applyFont="1" applyFill="1" applyBorder="1" applyAlignment="1">
      <alignment vertical="center" wrapText="1"/>
    </xf>
    <xf numFmtId="8" fontId="1" fillId="0" borderId="42" xfId="4" applyNumberFormat="1" applyFont="1" applyBorder="1" applyAlignment="1">
      <alignment vertical="center"/>
    </xf>
    <xf numFmtId="6" fontId="1" fillId="0" borderId="42" xfId="4" applyNumberFormat="1" applyFont="1" applyBorder="1" applyAlignment="1">
      <alignment vertical="center"/>
    </xf>
    <xf numFmtId="8" fontId="1" fillId="0" borderId="0" xfId="4" applyNumberFormat="1" applyFont="1" applyBorder="1" applyAlignment="1">
      <alignment vertical="center"/>
    </xf>
    <xf numFmtId="175" fontId="1" fillId="0" borderId="0" xfId="4" applyNumberFormat="1" applyFont="1" applyBorder="1" applyAlignment="1">
      <alignment vertical="center"/>
    </xf>
    <xf numFmtId="6" fontId="1" fillId="0" borderId="0" xfId="4" applyNumberFormat="1" applyFont="1" applyBorder="1" applyAlignment="1">
      <alignment vertical="center"/>
    </xf>
    <xf numFmtId="0" fontId="25" fillId="0" borderId="0" xfId="4" applyNumberFormat="1" applyFont="1" applyBorder="1" applyAlignment="1">
      <alignment horizontal="right" vertical="center" wrapText="1"/>
    </xf>
    <xf numFmtId="3" fontId="25" fillId="0" borderId="0" xfId="4" applyNumberFormat="1" applyFont="1" applyBorder="1" applyAlignment="1">
      <alignment horizontal="right" vertical="center" wrapText="1"/>
    </xf>
    <xf numFmtId="174" fontId="25" fillId="0" borderId="0" xfId="4" applyNumberFormat="1" applyFont="1" applyBorder="1" applyAlignment="1">
      <alignment vertical="center" wrapText="1"/>
    </xf>
    <xf numFmtId="174" fontId="26" fillId="0" borderId="42" xfId="4" applyNumberFormat="1" applyFont="1" applyBorder="1" applyAlignment="1">
      <alignment vertical="center" wrapText="1"/>
    </xf>
    <xf numFmtId="174" fontId="26" fillId="0" borderId="42" xfId="4" applyNumberFormat="1" applyFont="1" applyBorder="1" applyAlignment="1">
      <alignment horizontal="right" vertical="center" wrapText="1"/>
    </xf>
    <xf numFmtId="0" fontId="28" fillId="0" borderId="42" xfId="4" applyNumberFormat="1" applyFont="1" applyBorder="1" applyAlignment="1">
      <alignment horizontal="right" vertical="center" wrapText="1"/>
    </xf>
    <xf numFmtId="0" fontId="28" fillId="0" borderId="42" xfId="4" applyFont="1" applyBorder="1" applyAlignment="1">
      <alignment horizontal="right" vertical="center" wrapText="1"/>
    </xf>
    <xf numFmtId="0" fontId="28" fillId="0" borderId="0" xfId="4" applyFont="1" applyBorder="1" applyAlignment="1">
      <alignment horizontal="right" vertical="center" wrapText="1"/>
    </xf>
    <xf numFmtId="0" fontId="28" fillId="0" borderId="0" xfId="4" applyNumberFormat="1" applyFont="1" applyFill="1" applyBorder="1" applyAlignment="1">
      <alignment horizontal="right" vertical="center" wrapText="1"/>
    </xf>
    <xf numFmtId="0" fontId="28" fillId="0" borderId="0" xfId="4" applyNumberFormat="1" applyFont="1" applyBorder="1" applyAlignment="1">
      <alignment horizontal="right" vertical="center" wrapText="1"/>
    </xf>
    <xf numFmtId="0" fontId="29" fillId="7" borderId="43" xfId="4" applyNumberFormat="1" applyFont="1" applyFill="1" applyBorder="1" applyAlignment="1">
      <alignment horizontal="center" vertical="center" wrapText="1"/>
    </xf>
    <xf numFmtId="49" fontId="29" fillId="7" borderId="43" xfId="4" applyNumberFormat="1" applyFont="1" applyFill="1" applyBorder="1" applyAlignment="1">
      <alignment horizontal="center" vertical="center" wrapText="1"/>
    </xf>
    <xf numFmtId="0" fontId="29" fillId="7" borderId="43" xfId="0" applyNumberFormat="1" applyFont="1" applyFill="1" applyBorder="1" applyAlignment="1">
      <alignment horizontal="center" vertical="center" wrapText="1"/>
    </xf>
    <xf numFmtId="0" fontId="28" fillId="0" borderId="0" xfId="0" applyNumberFormat="1" applyFont="1" applyFill="1" applyBorder="1" applyAlignment="1">
      <alignment horizontal="right" vertical="center" wrapText="1"/>
    </xf>
    <xf numFmtId="0" fontId="28" fillId="0" borderId="42" xfId="0" applyNumberFormat="1" applyFont="1" applyBorder="1" applyAlignment="1">
      <alignment horizontal="right" vertical="center" wrapText="1"/>
    </xf>
    <xf numFmtId="0" fontId="25" fillId="0" borderId="0" xfId="0" applyFont="1" applyBorder="1" applyAlignment="1">
      <alignment horizontal="right" vertical="center" wrapText="1"/>
    </xf>
    <xf numFmtId="0" fontId="0" fillId="0" borderId="0" xfId="0"/>
    <xf numFmtId="174" fontId="26" fillId="0" borderId="0" xfId="0" applyNumberFormat="1" applyFont="1" applyBorder="1" applyAlignment="1">
      <alignment vertical="center" wrapText="1"/>
    </xf>
    <xf numFmtId="174" fontId="26" fillId="0" borderId="42" xfId="0" applyNumberFormat="1" applyFont="1" applyBorder="1" applyAlignment="1">
      <alignment vertical="center" wrapText="1"/>
    </xf>
    <xf numFmtId="174" fontId="25" fillId="0" borderId="0" xfId="0" applyNumberFormat="1" applyFont="1" applyBorder="1" applyAlignment="1">
      <alignment vertical="center" wrapText="1"/>
    </xf>
    <xf numFmtId="8" fontId="0" fillId="0" borderId="0" xfId="0" applyNumberFormat="1" applyFont="1" applyBorder="1" applyAlignment="1">
      <alignment vertical="center"/>
    </xf>
    <xf numFmtId="8" fontId="0" fillId="0" borderId="42" xfId="0" applyNumberFormat="1" applyFont="1" applyBorder="1" applyAlignment="1">
      <alignment vertical="center"/>
    </xf>
    <xf numFmtId="173" fontId="25" fillId="0" borderId="0" xfId="0" applyNumberFormat="1" applyFont="1" applyBorder="1" applyAlignment="1">
      <alignment vertical="center" wrapText="1"/>
    </xf>
    <xf numFmtId="8" fontId="26" fillId="0" borderId="0" xfId="0" applyNumberFormat="1" applyFont="1" applyBorder="1" applyAlignment="1">
      <alignment vertical="center" wrapText="1"/>
    </xf>
    <xf numFmtId="174" fontId="0" fillId="0" borderId="0" xfId="0" applyNumberFormat="1" applyFont="1" applyAlignment="1">
      <alignment vertical="center"/>
    </xf>
    <xf numFmtId="174" fontId="0" fillId="0" borderId="0" xfId="0" applyNumberFormat="1" applyFont="1" applyFill="1" applyBorder="1" applyAlignment="1" applyProtection="1"/>
    <xf numFmtId="0" fontId="0" fillId="0" borderId="0" xfId="0" applyFont="1"/>
    <xf numFmtId="173" fontId="26" fillId="0" borderId="0" xfId="0" applyNumberFormat="1" applyFont="1" applyBorder="1" applyAlignment="1">
      <alignment vertical="center" wrapText="1"/>
    </xf>
    <xf numFmtId="173" fontId="0" fillId="0" borderId="42" xfId="0" applyNumberFormat="1" applyFont="1" applyBorder="1" applyAlignment="1">
      <alignment horizontal="right" vertical="center"/>
    </xf>
    <xf numFmtId="173" fontId="26" fillId="0" borderId="42" xfId="0" applyNumberFormat="1" applyFont="1" applyBorder="1" applyAlignment="1">
      <alignment vertical="center" wrapText="1"/>
    </xf>
    <xf numFmtId="173" fontId="25" fillId="0" borderId="0" xfId="0" applyNumberFormat="1" applyFont="1" applyBorder="1" applyAlignment="1">
      <alignment horizontal="right" vertical="center" wrapText="1"/>
    </xf>
    <xf numFmtId="0" fontId="26" fillId="0" borderId="0" xfId="0" applyNumberFormat="1" applyFont="1" applyBorder="1" applyAlignment="1">
      <alignment horizontal="right" vertical="center" wrapText="1"/>
    </xf>
    <xf numFmtId="0" fontId="26" fillId="0" borderId="0" xfId="0" applyNumberFormat="1" applyFont="1" applyBorder="1" applyAlignment="1">
      <alignment vertical="center" wrapText="1"/>
    </xf>
    <xf numFmtId="0" fontId="26" fillId="0" borderId="42" xfId="0" applyNumberFormat="1" applyFont="1" applyBorder="1" applyAlignment="1">
      <alignment vertical="center" wrapText="1"/>
    </xf>
    <xf numFmtId="0" fontId="25" fillId="0" borderId="0" xfId="0" applyFont="1" applyBorder="1" applyAlignment="1">
      <alignment vertical="center" wrapText="1"/>
    </xf>
    <xf numFmtId="0" fontId="14" fillId="0" borderId="0" xfId="0" applyFont="1"/>
    <xf numFmtId="0" fontId="16" fillId="6" borderId="0" xfId="2" applyFont="1" applyFill="1" applyBorder="1" applyAlignment="1">
      <alignment horizontal="left" wrapText="1"/>
    </xf>
    <xf numFmtId="0" fontId="16" fillId="6" borderId="37" xfId="2" applyFont="1" applyFill="1" applyBorder="1" applyAlignment="1">
      <alignment horizontal="left" wrapText="1"/>
    </xf>
    <xf numFmtId="0" fontId="16" fillId="0" borderId="0" xfId="2" applyFont="1" applyAlignment="1">
      <alignment horizontal="left" wrapText="1"/>
    </xf>
    <xf numFmtId="0" fontId="16" fillId="6" borderId="40" xfId="2" applyFont="1" applyFill="1" applyBorder="1" applyAlignment="1">
      <alignment horizontal="left" wrapText="1"/>
    </xf>
    <xf numFmtId="0" fontId="16" fillId="6" borderId="39" xfId="2" applyFont="1" applyFill="1" applyBorder="1" applyAlignment="1">
      <alignment horizontal="left" wrapText="1"/>
    </xf>
    <xf numFmtId="0" fontId="3" fillId="3" borderId="1" xfId="0" applyFont="1" applyFill="1" applyBorder="1" applyAlignment="1">
      <alignment horizontal="center" vertical="center" wrapText="1"/>
    </xf>
    <xf numFmtId="0" fontId="2" fillId="2" borderId="0" xfId="0" applyFont="1" applyFill="1" applyBorder="1" applyAlignment="1">
      <alignment horizontal="left"/>
    </xf>
    <xf numFmtId="0" fontId="0" fillId="2" borderId="0" xfId="0" applyFont="1" applyFill="1" applyBorder="1" applyAlignment="1">
      <alignment horizontal="left"/>
    </xf>
    <xf numFmtId="0" fontId="5" fillId="2" borderId="0" xfId="0" applyFont="1" applyFill="1" applyBorder="1" applyAlignment="1">
      <alignment horizontal="left"/>
    </xf>
    <xf numFmtId="0" fontId="3" fillId="3" borderId="1" xfId="0" applyFont="1" applyFill="1" applyBorder="1" applyAlignment="1">
      <alignment horizontal="center"/>
    </xf>
    <xf numFmtId="0" fontId="6" fillId="2" borderId="0" xfId="0" applyFont="1" applyFill="1" applyBorder="1" applyAlignment="1">
      <alignment horizontal="center"/>
    </xf>
    <xf numFmtId="0" fontId="3" fillId="4" borderId="28" xfId="0" applyFont="1" applyFill="1" applyBorder="1" applyAlignment="1">
      <alignment horizontal="center"/>
    </xf>
    <xf numFmtId="0" fontId="3" fillId="4" borderId="29" xfId="0" applyFont="1" applyFill="1" applyBorder="1" applyAlignment="1">
      <alignment horizontal="center"/>
    </xf>
    <xf numFmtId="0" fontId="3" fillId="4" borderId="12" xfId="0" applyFont="1" applyFill="1" applyBorder="1" applyAlignment="1">
      <alignment horizontal="center" vertical="top"/>
    </xf>
    <xf numFmtId="0" fontId="4" fillId="4" borderId="13" xfId="0" applyFont="1" applyFill="1" applyBorder="1" applyAlignment="1">
      <alignment horizontal="center" vertical="top"/>
    </xf>
    <xf numFmtId="0" fontId="4" fillId="4" borderId="0" xfId="0" applyFont="1" applyFill="1" applyBorder="1" applyAlignment="1">
      <alignment horizontal="center"/>
    </xf>
    <xf numFmtId="0" fontId="10" fillId="2" borderId="0" xfId="1" applyFont="1" applyFill="1" applyBorder="1" applyAlignment="1">
      <alignment horizontal="left" wrapText="1"/>
    </xf>
    <xf numFmtId="0" fontId="9" fillId="2" borderId="0" xfId="1" applyFont="1" applyFill="1" applyBorder="1" applyAlignment="1">
      <alignment horizontal="left"/>
    </xf>
    <xf numFmtId="0" fontId="11" fillId="2" borderId="0" xfId="1" applyFont="1" applyFill="1" applyBorder="1" applyAlignment="1">
      <alignment horizontal="left" wrapText="1"/>
    </xf>
  </cellXfs>
  <cellStyles count="5">
    <cellStyle name="Hyperlink" xfId="3" builtinId="8"/>
    <cellStyle name="Normal" xfId="0" builtinId="0"/>
    <cellStyle name="Normal 2" xfId="1" xr:uid="{00000000-0005-0000-0000-000002000000}"/>
    <cellStyle name="Normal 2 2" xfId="2" xr:uid="{00000000-0005-0000-0000-000003000000}"/>
    <cellStyle name="Normal 3" xfId="4" xr:uid="{00000000-0005-0000-0000-000004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bie.govt.nz" TargetMode="External"/></Relationships>
</file>

<file path=xl/drawings/drawing1.xml><?xml version="1.0" encoding="utf-8"?>
<xdr:wsDr xmlns:xdr="http://schemas.openxmlformats.org/drawingml/2006/spreadsheetDrawing" xmlns:a="http://schemas.openxmlformats.org/drawingml/2006/main">
  <xdr:twoCellAnchor>
    <xdr:from>
      <xdr:col>2</xdr:col>
      <xdr:colOff>1952625</xdr:colOff>
      <xdr:row>0</xdr:row>
      <xdr:rowOff>85725</xdr:rowOff>
    </xdr:from>
    <xdr:to>
      <xdr:col>2</xdr:col>
      <xdr:colOff>5191125</xdr:colOff>
      <xdr:row>3</xdr:row>
      <xdr:rowOff>344021</xdr:rowOff>
    </xdr:to>
    <xdr:pic>
      <xdr:nvPicPr>
        <xdr:cNvPr id="2" name="Picture 1" descr="Description: Description: Description: MBIE-interim-logo-0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85725"/>
          <a:ext cx="0" cy="6392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bie.govt.nz/building-and-energy/energy-and-natural-resources/energy-statistics-and-modelling/energy-publications-and-technical-papers/energy-in-new-zealand/" TargetMode="External"/><Relationship Id="rId1" Type="http://schemas.openxmlformats.org/officeDocument/2006/relationships/hyperlink" Target="mailto:energyinfo@mbie.govt.nz"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37"/>
  <sheetViews>
    <sheetView showGridLines="0" tabSelected="1" workbookViewId="0"/>
  </sheetViews>
  <sheetFormatPr defaultRowHeight="15" x14ac:dyDescent="0.25"/>
  <cols>
    <col min="1" max="1" width="9.140625" style="71"/>
    <col min="2" max="2" width="28.140625" style="71" customWidth="1"/>
    <col min="3" max="3" width="81.85546875" style="71" customWidth="1"/>
    <col min="4" max="16384" width="9.140625" style="71"/>
  </cols>
  <sheetData>
    <row r="1" spans="1:6" x14ac:dyDescent="0.25">
      <c r="A1" s="85"/>
      <c r="B1" s="84"/>
      <c r="C1" s="84"/>
      <c r="D1" s="84"/>
      <c r="E1" s="84"/>
      <c r="F1" s="83"/>
    </row>
    <row r="2" spans="1:6" ht="21" x14ac:dyDescent="0.35">
      <c r="A2" s="79"/>
      <c r="B2" s="82" t="s">
        <v>125</v>
      </c>
      <c r="C2" s="81"/>
      <c r="D2" s="76"/>
      <c r="E2" s="76"/>
      <c r="F2" s="75"/>
    </row>
    <row r="3" spans="1:6" x14ac:dyDescent="0.25">
      <c r="A3" s="79"/>
      <c r="B3" s="76"/>
      <c r="C3" s="76"/>
      <c r="D3" s="76"/>
      <c r="E3" s="76"/>
      <c r="F3" s="75"/>
    </row>
    <row r="4" spans="1:6" ht="61.5" customHeight="1" x14ac:dyDescent="0.25">
      <c r="A4" s="79"/>
      <c r="B4" s="171" t="s">
        <v>124</v>
      </c>
      <c r="C4" s="171"/>
      <c r="D4" s="171"/>
      <c r="E4" s="171"/>
      <c r="F4" s="172"/>
    </row>
    <row r="5" spans="1:6" x14ac:dyDescent="0.25">
      <c r="A5" s="79"/>
      <c r="B5" s="78" t="s">
        <v>123</v>
      </c>
      <c r="C5" s="76"/>
      <c r="D5" s="76"/>
      <c r="E5" s="76"/>
      <c r="F5" s="75"/>
    </row>
    <row r="6" spans="1:6" x14ac:dyDescent="0.25">
      <c r="A6" s="79"/>
      <c r="B6" s="76"/>
      <c r="C6" s="76"/>
      <c r="D6" s="76"/>
      <c r="E6" s="76"/>
      <c r="F6" s="75"/>
    </row>
    <row r="7" spans="1:6" x14ac:dyDescent="0.25">
      <c r="A7" s="79"/>
      <c r="B7" s="76" t="s">
        <v>122</v>
      </c>
      <c r="C7" s="76"/>
      <c r="D7" s="76"/>
      <c r="E7" s="76"/>
      <c r="F7" s="75"/>
    </row>
    <row r="8" spans="1:6" x14ac:dyDescent="0.25">
      <c r="A8" s="79"/>
      <c r="B8" s="78" t="s">
        <v>121</v>
      </c>
      <c r="C8" s="76"/>
      <c r="D8" s="76"/>
      <c r="E8" s="76"/>
      <c r="F8" s="75"/>
    </row>
    <row r="9" spans="1:6" x14ac:dyDescent="0.25">
      <c r="A9" s="79"/>
      <c r="B9" s="76"/>
      <c r="C9" s="76"/>
      <c r="D9" s="76"/>
      <c r="E9" s="76"/>
      <c r="F9" s="75"/>
    </row>
    <row r="10" spans="1:6" x14ac:dyDescent="0.25">
      <c r="A10" s="79"/>
      <c r="B10" s="78" t="s">
        <v>120</v>
      </c>
      <c r="C10" s="77" t="s">
        <v>119</v>
      </c>
      <c r="D10" s="76"/>
      <c r="E10" s="76"/>
      <c r="F10" s="75"/>
    </row>
    <row r="11" spans="1:6" x14ac:dyDescent="0.25">
      <c r="A11" s="79"/>
      <c r="B11" s="76"/>
      <c r="C11" s="76"/>
      <c r="D11" s="76"/>
      <c r="E11" s="76"/>
      <c r="F11" s="75"/>
    </row>
    <row r="12" spans="1:6" x14ac:dyDescent="0.25">
      <c r="A12" s="79"/>
      <c r="B12" s="78" t="s">
        <v>118</v>
      </c>
      <c r="C12" s="77" t="s">
        <v>117</v>
      </c>
      <c r="D12" s="76"/>
      <c r="E12" s="76"/>
      <c r="F12" s="75"/>
    </row>
    <row r="13" spans="1:6" x14ac:dyDescent="0.25">
      <c r="A13" s="79"/>
      <c r="B13" s="76"/>
      <c r="C13" s="76"/>
      <c r="D13" s="76"/>
      <c r="E13" s="76"/>
      <c r="F13" s="75"/>
    </row>
    <row r="14" spans="1:6" x14ac:dyDescent="0.25">
      <c r="A14" s="79"/>
      <c r="B14" s="78" t="s">
        <v>116</v>
      </c>
      <c r="C14" s="77" t="s">
        <v>115</v>
      </c>
      <c r="D14" s="76"/>
      <c r="E14" s="76"/>
      <c r="F14" s="75"/>
    </row>
    <row r="15" spans="1:6" ht="30" x14ac:dyDescent="0.25">
      <c r="A15" s="79"/>
      <c r="B15" s="78" t="s">
        <v>114</v>
      </c>
      <c r="C15" s="80" t="s">
        <v>190</v>
      </c>
      <c r="D15" s="76"/>
      <c r="E15" s="76"/>
      <c r="F15" s="75"/>
    </row>
    <row r="16" spans="1:6" ht="17.25" x14ac:dyDescent="0.25">
      <c r="A16" s="79"/>
      <c r="B16" s="76"/>
      <c r="C16" s="77" t="s">
        <v>113</v>
      </c>
      <c r="D16" s="76"/>
      <c r="E16" s="76"/>
      <c r="F16" s="75"/>
    </row>
    <row r="17" spans="1:6" x14ac:dyDescent="0.25">
      <c r="A17" s="79"/>
      <c r="B17" s="76"/>
      <c r="C17" s="77"/>
      <c r="D17" s="76"/>
      <c r="E17" s="76"/>
      <c r="F17" s="75"/>
    </row>
    <row r="18" spans="1:6" ht="30" x14ac:dyDescent="0.25">
      <c r="A18" s="79"/>
      <c r="B18" s="78" t="s">
        <v>83</v>
      </c>
      <c r="C18" s="80" t="s">
        <v>191</v>
      </c>
      <c r="D18" s="76"/>
      <c r="E18" s="76"/>
      <c r="F18" s="75"/>
    </row>
    <row r="19" spans="1:6" ht="17.25" x14ac:dyDescent="0.25">
      <c r="A19" s="79"/>
      <c r="B19" s="76"/>
      <c r="C19" s="77" t="s">
        <v>112</v>
      </c>
      <c r="D19" s="76"/>
      <c r="E19" s="76"/>
      <c r="F19" s="75"/>
    </row>
    <row r="20" spans="1:6" x14ac:dyDescent="0.25">
      <c r="A20" s="79"/>
      <c r="B20" s="76"/>
      <c r="C20" s="77"/>
      <c r="D20" s="76"/>
      <c r="E20" s="76"/>
      <c r="F20" s="75"/>
    </row>
    <row r="21" spans="1:6" ht="30" x14ac:dyDescent="0.25">
      <c r="A21" s="79"/>
      <c r="B21" s="78" t="s">
        <v>111</v>
      </c>
      <c r="C21" s="80" t="s">
        <v>192</v>
      </c>
      <c r="D21" s="76"/>
      <c r="E21" s="76"/>
      <c r="F21" s="75"/>
    </row>
    <row r="22" spans="1:6" x14ac:dyDescent="0.25">
      <c r="A22" s="79"/>
      <c r="B22" s="76"/>
      <c r="C22" s="77" t="s">
        <v>110</v>
      </c>
      <c r="D22" s="76"/>
      <c r="E22" s="76"/>
      <c r="F22" s="75"/>
    </row>
    <row r="23" spans="1:6" x14ac:dyDescent="0.25">
      <c r="A23" s="79"/>
      <c r="B23" s="76"/>
      <c r="C23" s="77"/>
      <c r="D23" s="76"/>
      <c r="E23" s="76"/>
      <c r="F23" s="75"/>
    </row>
    <row r="24" spans="1:6" ht="30" x14ac:dyDescent="0.25">
      <c r="A24" s="79"/>
      <c r="B24" s="78" t="s">
        <v>109</v>
      </c>
      <c r="C24" s="80" t="s">
        <v>193</v>
      </c>
      <c r="D24" s="76"/>
      <c r="E24" s="76"/>
      <c r="F24" s="75"/>
    </row>
    <row r="25" spans="1:6" x14ac:dyDescent="0.25">
      <c r="A25" s="79"/>
      <c r="B25" s="76"/>
      <c r="C25" s="77" t="s">
        <v>108</v>
      </c>
      <c r="D25" s="76"/>
      <c r="E25" s="76"/>
      <c r="F25" s="75"/>
    </row>
    <row r="26" spans="1:6" x14ac:dyDescent="0.25">
      <c r="A26" s="79"/>
      <c r="B26" s="76"/>
      <c r="C26" s="77"/>
      <c r="D26" s="76"/>
      <c r="E26" s="76"/>
      <c r="F26" s="75"/>
    </row>
    <row r="27" spans="1:6" x14ac:dyDescent="0.25">
      <c r="A27" s="79"/>
      <c r="B27" s="78" t="s">
        <v>107</v>
      </c>
      <c r="C27" s="77" t="s">
        <v>194</v>
      </c>
      <c r="D27" s="76"/>
      <c r="E27" s="76"/>
      <c r="F27" s="75"/>
    </row>
    <row r="28" spans="1:6" x14ac:dyDescent="0.25">
      <c r="A28" s="79"/>
      <c r="B28" s="76"/>
      <c r="C28" s="77" t="s">
        <v>65</v>
      </c>
      <c r="D28" s="76"/>
      <c r="E28" s="76"/>
      <c r="F28" s="75"/>
    </row>
    <row r="29" spans="1:6" x14ac:dyDescent="0.25">
      <c r="A29" s="79"/>
      <c r="B29" s="76"/>
      <c r="C29" s="77"/>
      <c r="D29" s="76"/>
      <c r="E29" s="76"/>
      <c r="F29" s="75"/>
    </row>
    <row r="30" spans="1:6" x14ac:dyDescent="0.25">
      <c r="A30" s="79"/>
      <c r="B30" s="78" t="s">
        <v>106</v>
      </c>
      <c r="C30" s="77" t="s">
        <v>195</v>
      </c>
      <c r="D30" s="76"/>
      <c r="E30" s="76"/>
      <c r="F30" s="75"/>
    </row>
    <row r="31" spans="1:6" x14ac:dyDescent="0.25">
      <c r="A31" s="79"/>
      <c r="B31" s="76"/>
      <c r="C31" s="76"/>
      <c r="D31" s="76"/>
      <c r="E31" s="76"/>
      <c r="F31" s="75"/>
    </row>
    <row r="32" spans="1:6" x14ac:dyDescent="0.25">
      <c r="A32" s="79"/>
      <c r="B32" s="78" t="s">
        <v>105</v>
      </c>
      <c r="C32" s="77" t="s">
        <v>104</v>
      </c>
      <c r="D32" s="76"/>
      <c r="E32" s="76"/>
      <c r="F32" s="75"/>
    </row>
    <row r="33" spans="1:6" x14ac:dyDescent="0.25">
      <c r="A33" s="79"/>
      <c r="B33" s="76"/>
      <c r="C33" s="76"/>
      <c r="D33" s="76"/>
      <c r="E33" s="76"/>
      <c r="F33" s="75"/>
    </row>
    <row r="34" spans="1:6" x14ac:dyDescent="0.25">
      <c r="A34" s="79"/>
      <c r="B34" s="78" t="s">
        <v>103</v>
      </c>
      <c r="C34" s="77" t="s">
        <v>102</v>
      </c>
      <c r="D34" s="76"/>
      <c r="E34" s="76"/>
      <c r="F34" s="75"/>
    </row>
    <row r="35" spans="1:6" x14ac:dyDescent="0.25">
      <c r="A35" s="79"/>
      <c r="B35" s="76"/>
      <c r="C35" s="76"/>
      <c r="D35" s="76"/>
      <c r="E35" s="76"/>
      <c r="F35" s="75"/>
    </row>
    <row r="36" spans="1:6" x14ac:dyDescent="0.25">
      <c r="A36" s="79"/>
      <c r="B36" s="78" t="s">
        <v>101</v>
      </c>
      <c r="C36" s="77" t="s">
        <v>100</v>
      </c>
      <c r="D36" s="76"/>
      <c r="E36" s="76"/>
      <c r="F36" s="75"/>
    </row>
    <row r="37" spans="1:6" ht="15.75" thickBot="1" x14ac:dyDescent="0.3">
      <c r="A37" s="74"/>
      <c r="B37" s="73"/>
      <c r="C37" s="73"/>
      <c r="D37" s="73"/>
      <c r="E37" s="73"/>
      <c r="F37" s="72"/>
    </row>
  </sheetData>
  <mergeCells count="1">
    <mergeCell ref="B4:F4"/>
  </mergeCells>
  <hyperlinks>
    <hyperlink ref="B5" r:id="rId1" xr:uid="{00000000-0004-0000-0000-000000000000}"/>
    <hyperlink ref="B8" r:id="rId2" xr:uid="{00000000-0004-0000-0000-000001000000}"/>
    <hyperlink ref="B10" location="Notes!A1" display="Notes" xr:uid="{00000000-0004-0000-0000-000002000000}"/>
    <hyperlink ref="B12" location="Glossary!A1" display="Glossary" xr:uid="{00000000-0004-0000-0000-000003000000}"/>
    <hyperlink ref="B15" location="'Oil and Condensate'!A1" display="Oil and Condensate" xr:uid="{00000000-0004-0000-0000-000004000000}"/>
    <hyperlink ref="B18" location="Gas!A1" display="Gas" xr:uid="{00000000-0004-0000-0000-000005000000}"/>
    <hyperlink ref="B21" location="LPG!A1" display="LPG" xr:uid="{00000000-0004-0000-0000-000006000000}"/>
    <hyperlink ref="B24" location="'Gas and LPG combined'!A1" display="Gas and LPG combined" xr:uid="{00000000-0004-0000-0000-000007000000}"/>
    <hyperlink ref="B27" location="'Gas System Deliverability'!A1" display="Gas system deliverability" xr:uid="{00000000-0004-0000-0000-000008000000}"/>
    <hyperlink ref="B30" location="'2C Resources'!A1" display="2C resources" xr:uid="{00000000-0004-0000-0000-000009000000}"/>
    <hyperlink ref="B32" location="'Petroleum Initially in Place'!A1" display="Petroleum Initially in Place" xr:uid="{00000000-0004-0000-0000-00000A000000}"/>
    <hyperlink ref="B34" location="'Oil Production Profile'!A1" display="Oil production profile" xr:uid="{00000000-0004-0000-0000-00000B000000}"/>
    <hyperlink ref="B36" location="'Gas LPG Production Profile'!A1" display="Gas/LPG production profile" xr:uid="{00000000-0004-0000-0000-00000C000000}"/>
    <hyperlink ref="B14" location="Activity!A1" display="Activity" xr:uid="{00000000-0004-0000-0000-00000D000000}"/>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CAD2D"/>
    <pageSetUpPr fitToPage="1"/>
  </sheetPr>
  <dimension ref="B1:F27"/>
  <sheetViews>
    <sheetView zoomScaleNormal="100" workbookViewId="0"/>
  </sheetViews>
  <sheetFormatPr defaultColWidth="11.42578125" defaultRowHeight="12" customHeight="1" x14ac:dyDescent="0.2"/>
  <cols>
    <col min="1" max="1" width="10" bestFit="1" customWidth="1"/>
    <col min="2" max="2" width="41" bestFit="1" customWidth="1"/>
    <col min="3" max="6" width="15" bestFit="1" customWidth="1"/>
  </cols>
  <sheetData>
    <row r="1" spans="2:6" ht="17.100000000000001" customHeight="1" x14ac:dyDescent="0.25">
      <c r="B1" s="177" t="s">
        <v>69</v>
      </c>
      <c r="C1" s="178"/>
      <c r="D1" s="178"/>
      <c r="E1" s="178"/>
      <c r="F1" s="178"/>
    </row>
    <row r="3" spans="2:6" ht="17.100000000000001" customHeight="1" x14ac:dyDescent="0.25">
      <c r="B3" s="22" t="s">
        <v>1</v>
      </c>
      <c r="C3" s="184" t="s">
        <v>70</v>
      </c>
      <c r="D3" s="184"/>
      <c r="E3" s="184"/>
      <c r="F3" s="184"/>
    </row>
    <row r="4" spans="2:6" ht="53.1" customHeight="1" x14ac:dyDescent="0.25">
      <c r="B4" s="22" t="s">
        <v>1</v>
      </c>
      <c r="C4" s="23" t="s">
        <v>71</v>
      </c>
      <c r="D4" s="23" t="s">
        <v>72</v>
      </c>
      <c r="E4" s="23" t="s">
        <v>73</v>
      </c>
      <c r="F4" s="23" t="s">
        <v>74</v>
      </c>
    </row>
    <row r="5" spans="2:6" ht="17.100000000000001" customHeight="1" x14ac:dyDescent="0.25">
      <c r="B5" s="24" t="s">
        <v>29</v>
      </c>
      <c r="C5" s="25" t="s">
        <v>75</v>
      </c>
      <c r="D5" s="25">
        <v>23.3536729300349</v>
      </c>
      <c r="E5" s="25" t="s">
        <v>75</v>
      </c>
      <c r="F5" s="25">
        <v>1207.71918659433</v>
      </c>
    </row>
    <row r="6" spans="2:6" ht="17.100000000000001" customHeight="1" x14ac:dyDescent="0.25">
      <c r="B6" s="26" t="s">
        <v>36</v>
      </c>
      <c r="C6" s="27" t="s">
        <v>75</v>
      </c>
      <c r="D6" s="27">
        <v>18.807401703780599</v>
      </c>
      <c r="E6" s="27" t="s">
        <v>75</v>
      </c>
      <c r="F6" s="27">
        <v>717.08974676267997</v>
      </c>
    </row>
    <row r="7" spans="2:6" ht="17.100000000000001" customHeight="1" x14ac:dyDescent="0.25">
      <c r="B7" s="24" t="s">
        <v>35</v>
      </c>
      <c r="C7" s="25" t="s">
        <v>75</v>
      </c>
      <c r="D7" s="25">
        <v>5.7853048639963403</v>
      </c>
      <c r="E7" s="25" t="s">
        <v>75</v>
      </c>
      <c r="F7" s="25">
        <v>217.734314605533</v>
      </c>
    </row>
    <row r="8" spans="2:6" ht="17.100000000000001" customHeight="1" x14ac:dyDescent="0.25">
      <c r="B8" s="26" t="s">
        <v>20</v>
      </c>
      <c r="C8" s="27">
        <v>55.405818354534802</v>
      </c>
      <c r="D8" s="27" t="s">
        <v>75</v>
      </c>
      <c r="E8" s="27">
        <v>642.42762941953504</v>
      </c>
      <c r="F8" s="27">
        <v>201.813102899157</v>
      </c>
    </row>
    <row r="9" spans="2:6" ht="17.100000000000001" customHeight="1" x14ac:dyDescent="0.25">
      <c r="B9" s="24" t="s">
        <v>77</v>
      </c>
      <c r="C9" s="25" t="s">
        <v>75</v>
      </c>
      <c r="D9" s="25" t="s">
        <v>75</v>
      </c>
      <c r="E9" s="25" t="s">
        <v>75</v>
      </c>
      <c r="F9" s="25">
        <v>155.32400000000001</v>
      </c>
    </row>
    <row r="10" spans="2:6" ht="17.100000000000001" customHeight="1" x14ac:dyDescent="0.25">
      <c r="B10" s="26" t="s">
        <v>26</v>
      </c>
      <c r="C10" s="27">
        <v>42.837989063769903</v>
      </c>
      <c r="D10" s="27" t="s">
        <v>75</v>
      </c>
      <c r="E10" s="27">
        <v>651.19152286718304</v>
      </c>
      <c r="F10" s="27">
        <v>149.28824879725099</v>
      </c>
    </row>
    <row r="11" spans="2:6" ht="17.100000000000001" customHeight="1" x14ac:dyDescent="0.25">
      <c r="B11" s="24" t="s">
        <v>37</v>
      </c>
      <c r="C11" s="25" t="s">
        <v>75</v>
      </c>
      <c r="D11" s="25">
        <v>2.42000021923015</v>
      </c>
      <c r="E11" s="25">
        <v>76.021500000000003</v>
      </c>
      <c r="F11" s="25">
        <v>79.992793369333498</v>
      </c>
    </row>
    <row r="12" spans="2:6" ht="17.100000000000001" customHeight="1" x14ac:dyDescent="0.25">
      <c r="B12" s="26" t="s">
        <v>30</v>
      </c>
      <c r="C12" s="27" t="s">
        <v>75</v>
      </c>
      <c r="D12" s="27">
        <v>2.2140133205696002</v>
      </c>
      <c r="E12" s="27" t="s">
        <v>75</v>
      </c>
      <c r="F12" s="27">
        <v>72.078599999999994</v>
      </c>
    </row>
    <row r="13" spans="2:6" ht="17.100000000000001" customHeight="1" x14ac:dyDescent="0.25">
      <c r="B13" s="24" t="s">
        <v>22</v>
      </c>
      <c r="C13" s="25" t="s">
        <v>75</v>
      </c>
      <c r="D13" s="25">
        <v>2.2014336994299999</v>
      </c>
      <c r="E13" s="25" t="s">
        <v>75</v>
      </c>
      <c r="F13" s="25">
        <v>66.467799999999997</v>
      </c>
    </row>
    <row r="14" spans="2:6" ht="17.100000000000001" customHeight="1" x14ac:dyDescent="0.25">
      <c r="B14" s="26" t="s">
        <v>31</v>
      </c>
      <c r="C14" s="27">
        <v>0.62898105697999995</v>
      </c>
      <c r="D14" s="27">
        <v>2.893312862108</v>
      </c>
      <c r="E14" s="27">
        <v>160.58000000000001</v>
      </c>
      <c r="F14" s="27">
        <v>46.542505499999997</v>
      </c>
    </row>
    <row r="15" spans="2:6" ht="17.100000000000001" customHeight="1" x14ac:dyDescent="0.25">
      <c r="B15" s="24" t="s">
        <v>34</v>
      </c>
      <c r="C15" s="25">
        <v>32.999982003188002</v>
      </c>
      <c r="D15" s="25" t="s">
        <v>75</v>
      </c>
      <c r="E15" s="25" t="s">
        <v>75</v>
      </c>
      <c r="F15" s="25">
        <v>29.9021127245516</v>
      </c>
    </row>
    <row r="16" spans="2:6" ht="17.100000000000001" customHeight="1" x14ac:dyDescent="0.25">
      <c r="B16" s="26" t="s">
        <v>28</v>
      </c>
      <c r="C16" s="27">
        <v>6.4156067811959998</v>
      </c>
      <c r="D16" s="27">
        <v>3.8430742581478001</v>
      </c>
      <c r="E16" s="27" t="s">
        <v>75</v>
      </c>
      <c r="F16" s="27">
        <v>28.3033</v>
      </c>
    </row>
    <row r="17" spans="2:6" ht="17.100000000000001" customHeight="1" x14ac:dyDescent="0.25">
      <c r="B17" s="24" t="s">
        <v>13</v>
      </c>
      <c r="C17" s="25">
        <v>0.69187916267799998</v>
      </c>
      <c r="D17" s="25" t="s">
        <v>75</v>
      </c>
      <c r="E17" s="25" t="s">
        <v>75</v>
      </c>
      <c r="F17" s="25">
        <v>2.3142</v>
      </c>
    </row>
    <row r="18" spans="2:6" ht="17.100000000000001" customHeight="1" x14ac:dyDescent="0.25">
      <c r="B18" s="26" t="s">
        <v>16</v>
      </c>
      <c r="C18" s="27" t="s">
        <v>75</v>
      </c>
      <c r="D18" s="27">
        <v>4.4028673988599998E-2</v>
      </c>
      <c r="E18" s="27" t="s">
        <v>75</v>
      </c>
      <c r="F18" s="27">
        <v>0.93600000000000005</v>
      </c>
    </row>
    <row r="19" spans="2:6" ht="17.100000000000001" customHeight="1" x14ac:dyDescent="0.25">
      <c r="B19" s="24" t="s">
        <v>27</v>
      </c>
      <c r="C19" s="25">
        <v>0.69800006323249997</v>
      </c>
      <c r="D19" s="25" t="s">
        <v>75</v>
      </c>
      <c r="E19" s="25" t="s">
        <v>75</v>
      </c>
      <c r="F19" s="25">
        <v>0.90004672194739999</v>
      </c>
    </row>
    <row r="20" spans="2:6" ht="17.100000000000001" customHeight="1" x14ac:dyDescent="0.25">
      <c r="B20" s="26" t="s">
        <v>18</v>
      </c>
      <c r="C20" s="27" t="s">
        <v>75</v>
      </c>
      <c r="D20" s="27" t="s">
        <v>75</v>
      </c>
      <c r="E20" s="27" t="s">
        <v>75</v>
      </c>
      <c r="F20" s="27">
        <v>0.57308766841625003</v>
      </c>
    </row>
    <row r="21" spans="2:6" ht="17.100000000000001" customHeight="1" x14ac:dyDescent="0.25">
      <c r="B21" s="24" t="s">
        <v>21</v>
      </c>
      <c r="C21" s="25">
        <v>6.4000005797820003E-2</v>
      </c>
      <c r="D21" s="25" t="s">
        <v>75</v>
      </c>
      <c r="E21" s="25" t="s">
        <v>75</v>
      </c>
      <c r="F21" s="25">
        <v>0.17293721194882</v>
      </c>
    </row>
    <row r="22" spans="2:6" s="52" customFormat="1" ht="17.100000000000001" customHeight="1" x14ac:dyDescent="0.25">
      <c r="B22" s="26" t="s">
        <v>76</v>
      </c>
      <c r="C22" s="27">
        <v>0.62898105697999995</v>
      </c>
      <c r="D22" s="27" t="s">
        <v>75</v>
      </c>
      <c r="E22" s="27" t="s">
        <v>75</v>
      </c>
      <c r="F22" s="27" t="s">
        <v>75</v>
      </c>
    </row>
    <row r="23" spans="2:6" ht="17.100000000000001" customHeight="1" x14ac:dyDescent="0.25">
      <c r="B23" s="66" t="s">
        <v>67</v>
      </c>
      <c r="C23" s="67">
        <v>140.37123754835699</v>
      </c>
      <c r="D23" s="67">
        <v>61.562242531286103</v>
      </c>
      <c r="E23" s="67">
        <v>1530.22065228672</v>
      </c>
      <c r="F23" s="67">
        <v>2977.15198285514</v>
      </c>
    </row>
    <row r="25" spans="2:6" ht="17.100000000000001" customHeight="1" x14ac:dyDescent="0.25">
      <c r="B25" s="179" t="s">
        <v>78</v>
      </c>
      <c r="C25" s="178"/>
      <c r="D25" s="178"/>
      <c r="E25" s="178"/>
      <c r="F25" s="178"/>
    </row>
    <row r="26" spans="2:6" ht="17.100000000000001" customHeight="1" x14ac:dyDescent="0.25">
      <c r="B26" s="179" t="s">
        <v>79</v>
      </c>
      <c r="C26" s="178"/>
      <c r="D26" s="178"/>
      <c r="E26" s="178"/>
      <c r="F26" s="178"/>
    </row>
    <row r="27" spans="2:6" ht="17.100000000000001" customHeight="1" x14ac:dyDescent="0.25">
      <c r="B27" s="179" t="s">
        <v>80</v>
      </c>
      <c r="C27" s="178"/>
      <c r="D27" s="178"/>
      <c r="E27" s="178"/>
      <c r="F27" s="178"/>
    </row>
  </sheetData>
  <sortState xmlns:xlrd2="http://schemas.microsoft.com/office/spreadsheetml/2017/richdata2" ref="B5:F22">
    <sortCondition descending="1" ref="F5:F22"/>
  </sortState>
  <mergeCells count="5">
    <mergeCell ref="C3:F3"/>
    <mergeCell ref="B1:F1"/>
    <mergeCell ref="B25:F25"/>
    <mergeCell ref="B26:F26"/>
    <mergeCell ref="B27:F27"/>
  </mergeCells>
  <pageMargins left="0.05" right="0.05" top="0.5" bottom="0.5" header="0" footer="0"/>
  <pageSetup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CAD2D"/>
    <pageSetUpPr fitToPage="1"/>
  </sheetPr>
  <dimension ref="B1:T34"/>
  <sheetViews>
    <sheetView zoomScale="90" zoomScaleNormal="90" zoomScalePageLayoutView="90" workbookViewId="0"/>
  </sheetViews>
  <sheetFormatPr defaultColWidth="11.42578125" defaultRowHeight="12" customHeight="1" x14ac:dyDescent="0.2"/>
  <cols>
    <col min="1" max="1" width="10" bestFit="1" customWidth="1"/>
    <col min="2" max="2" width="41" bestFit="1" customWidth="1"/>
    <col min="3" max="20" width="13" bestFit="1" customWidth="1"/>
  </cols>
  <sheetData>
    <row r="1" spans="2:20" ht="17.100000000000001" customHeight="1" x14ac:dyDescent="0.25">
      <c r="B1" s="177" t="s">
        <v>81</v>
      </c>
      <c r="C1" s="178"/>
      <c r="D1" s="178"/>
      <c r="E1" s="178"/>
      <c r="F1" s="178"/>
      <c r="G1" s="178"/>
      <c r="H1" s="178"/>
      <c r="I1" s="178"/>
      <c r="J1" s="178"/>
      <c r="K1" s="178"/>
      <c r="L1" s="178"/>
      <c r="M1" s="178"/>
      <c r="N1" s="178"/>
      <c r="O1" s="178"/>
      <c r="P1" s="178"/>
      <c r="Q1" s="178"/>
      <c r="R1" s="178"/>
      <c r="S1" s="178"/>
      <c r="T1" s="178"/>
    </row>
    <row r="3" spans="2:20" ht="17.100000000000001" customHeight="1" x14ac:dyDescent="0.25">
      <c r="B3" s="22" t="s">
        <v>1</v>
      </c>
      <c r="C3" s="185" t="s">
        <v>82</v>
      </c>
      <c r="D3" s="185"/>
      <c r="E3" s="185"/>
      <c r="F3" s="185"/>
      <c r="G3" s="185"/>
      <c r="H3" s="185"/>
      <c r="I3" s="185"/>
      <c r="J3" s="185"/>
      <c r="K3" s="185"/>
      <c r="L3" s="185" t="s">
        <v>83</v>
      </c>
      <c r="M3" s="185"/>
      <c r="N3" s="185"/>
      <c r="O3" s="185"/>
      <c r="P3" s="185"/>
      <c r="Q3" s="185"/>
      <c r="R3" s="185"/>
      <c r="S3" s="185"/>
      <c r="T3" s="185"/>
    </row>
    <row r="4" spans="2:20" ht="17.100000000000001" customHeight="1" x14ac:dyDescent="0.25">
      <c r="B4" s="22" t="s">
        <v>1</v>
      </c>
      <c r="C4" s="186" t="s">
        <v>84</v>
      </c>
      <c r="D4" s="186"/>
      <c r="E4" s="186"/>
      <c r="F4" s="186" t="s">
        <v>85</v>
      </c>
      <c r="G4" s="186"/>
      <c r="H4" s="186"/>
      <c r="I4" s="186" t="s">
        <v>86</v>
      </c>
      <c r="J4" s="186"/>
      <c r="K4" s="186"/>
      <c r="L4" s="186" t="s">
        <v>84</v>
      </c>
      <c r="M4" s="186"/>
      <c r="N4" s="186"/>
      <c r="O4" s="186" t="s">
        <v>85</v>
      </c>
      <c r="P4" s="186"/>
      <c r="Q4" s="186"/>
      <c r="R4" s="186" t="s">
        <v>86</v>
      </c>
      <c r="S4" s="186"/>
      <c r="T4" s="186"/>
    </row>
    <row r="5" spans="2:20" ht="17.100000000000001" customHeight="1" thickBot="1" x14ac:dyDescent="0.3">
      <c r="B5" s="68" t="s">
        <v>8</v>
      </c>
      <c r="C5" s="28" t="s">
        <v>87</v>
      </c>
      <c r="D5" s="28" t="s">
        <v>88</v>
      </c>
      <c r="E5" s="28" t="s">
        <v>12</v>
      </c>
      <c r="F5" s="28" t="s">
        <v>87</v>
      </c>
      <c r="G5" s="28" t="s">
        <v>88</v>
      </c>
      <c r="H5" s="28" t="s">
        <v>12</v>
      </c>
      <c r="I5" s="28" t="s">
        <v>87</v>
      </c>
      <c r="J5" s="28" t="s">
        <v>88</v>
      </c>
      <c r="K5" s="28" t="s">
        <v>12</v>
      </c>
      <c r="L5" s="28" t="s">
        <v>87</v>
      </c>
      <c r="M5" s="28" t="s">
        <v>89</v>
      </c>
      <c r="N5" s="28" t="s">
        <v>12</v>
      </c>
      <c r="O5" s="28" t="s">
        <v>87</v>
      </c>
      <c r="P5" s="28" t="s">
        <v>89</v>
      </c>
      <c r="Q5" s="28" t="s">
        <v>12</v>
      </c>
      <c r="R5" s="28" t="s">
        <v>87</v>
      </c>
      <c r="S5" s="28" t="s">
        <v>89</v>
      </c>
      <c r="T5" s="28" t="s">
        <v>12</v>
      </c>
    </row>
    <row r="6" spans="2:20" ht="17.100000000000001" customHeight="1" x14ac:dyDescent="0.25">
      <c r="B6" s="33" t="s">
        <v>37</v>
      </c>
      <c r="C6" s="34">
        <v>77.266143999999997</v>
      </c>
      <c r="D6" s="34">
        <v>485.98940921888902</v>
      </c>
      <c r="E6" s="35">
        <v>2861.4249070308501</v>
      </c>
      <c r="F6" s="34">
        <v>78.241504000000006</v>
      </c>
      <c r="G6" s="34">
        <v>492.12423885624901</v>
      </c>
      <c r="H6" s="35">
        <v>2896.3723157990999</v>
      </c>
      <c r="I6" s="34">
        <v>79.265631999999997</v>
      </c>
      <c r="J6" s="34">
        <v>498.56580997547701</v>
      </c>
      <c r="K6" s="36">
        <v>2933.0670950057602</v>
      </c>
      <c r="L6" s="34">
        <v>180500</v>
      </c>
      <c r="M6" s="34">
        <v>6374.2973393499997</v>
      </c>
      <c r="N6" s="35">
        <v>7129.75</v>
      </c>
      <c r="O6" s="34">
        <v>184500</v>
      </c>
      <c r="P6" s="34">
        <v>6515.55600615</v>
      </c>
      <c r="Q6" s="35">
        <v>7287.75</v>
      </c>
      <c r="R6" s="34">
        <v>188700</v>
      </c>
      <c r="S6" s="34">
        <v>6663.8776062899997</v>
      </c>
      <c r="T6" s="36">
        <v>7453.65</v>
      </c>
    </row>
    <row r="7" spans="2:20" ht="17.100000000000001" customHeight="1" x14ac:dyDescent="0.25">
      <c r="B7" s="29" t="s">
        <v>36</v>
      </c>
      <c r="C7" s="30">
        <v>32.433412138045497</v>
      </c>
      <c r="D7" s="30">
        <v>204.000018480558</v>
      </c>
      <c r="E7" s="31">
        <v>1112.32873995822</v>
      </c>
      <c r="F7" s="30">
        <v>45.470371919024601</v>
      </c>
      <c r="G7" s="30">
        <v>286.00002590901801</v>
      </c>
      <c r="H7" s="31">
        <v>1559.4412726865301</v>
      </c>
      <c r="I7" s="30">
        <v>65.661760848102006</v>
      </c>
      <c r="J7" s="30">
        <v>413.00003741407102</v>
      </c>
      <c r="K7" s="32">
        <v>2251.9204392291499</v>
      </c>
      <c r="L7" s="30">
        <v>79910.065779972705</v>
      </c>
      <c r="M7" s="30">
        <v>2821.99733899481</v>
      </c>
      <c r="N7" s="31">
        <v>2092.0455221196798</v>
      </c>
      <c r="O7" s="30">
        <v>112106.290015206</v>
      </c>
      <c r="P7" s="30">
        <v>3958.9962668605399</v>
      </c>
      <c r="Q7" s="31">
        <v>2934.9426725981002</v>
      </c>
      <c r="R7" s="30">
        <v>162113.793972482</v>
      </c>
      <c r="S7" s="30">
        <v>5724.9946016106596</v>
      </c>
      <c r="T7" s="32">
        <v>4244.1391261995695</v>
      </c>
    </row>
    <row r="8" spans="2:20" ht="17.100000000000001" customHeight="1" x14ac:dyDescent="0.25">
      <c r="B8" s="33" t="s">
        <v>29</v>
      </c>
      <c r="C8" s="34">
        <v>8.36743362925416</v>
      </c>
      <c r="D8" s="34">
        <v>52.629572483382802</v>
      </c>
      <c r="E8" s="35">
        <v>336.55760440733798</v>
      </c>
      <c r="F8" s="34">
        <v>10.8025831938427</v>
      </c>
      <c r="G8" s="34">
        <v>67.946201953775798</v>
      </c>
      <c r="H8" s="35">
        <v>434.50497275766799</v>
      </c>
      <c r="I8" s="34">
        <v>14.677832986257201</v>
      </c>
      <c r="J8" s="34">
        <v>92.320789058719697</v>
      </c>
      <c r="K8" s="36">
        <v>590.37651526445995</v>
      </c>
      <c r="L8" s="34">
        <v>53518.288197000002</v>
      </c>
      <c r="M8" s="34">
        <v>1889.9805100316</v>
      </c>
      <c r="N8" s="35">
        <v>2089.8891540928498</v>
      </c>
      <c r="O8" s="34">
        <v>69093.557983999999</v>
      </c>
      <c r="P8" s="34">
        <v>2440.0159713220801</v>
      </c>
      <c r="Q8" s="35">
        <v>2698.1034392751999</v>
      </c>
      <c r="R8" s="34">
        <v>93879.740273000003</v>
      </c>
      <c r="S8" s="34">
        <v>3315.33173762356</v>
      </c>
      <c r="T8" s="36">
        <v>3666.0038576606498</v>
      </c>
    </row>
    <row r="9" spans="2:20" ht="17.100000000000001" customHeight="1" x14ac:dyDescent="0.25">
      <c r="B9" s="29" t="s">
        <v>35</v>
      </c>
      <c r="C9" s="30">
        <v>19.154132659243299</v>
      </c>
      <c r="D9" s="30">
        <v>120.47586605546</v>
      </c>
      <c r="E9" s="31">
        <v>670.80132949461495</v>
      </c>
      <c r="F9" s="30">
        <v>22.1497310464412</v>
      </c>
      <c r="G9" s="30">
        <v>139.31761245413301</v>
      </c>
      <c r="H9" s="31">
        <v>775.71087651054597</v>
      </c>
      <c r="I9" s="30">
        <v>24.5241551799779</v>
      </c>
      <c r="J9" s="30">
        <v>154.25229046644</v>
      </c>
      <c r="K9" s="32">
        <v>858.86613568600501</v>
      </c>
      <c r="L9" s="30">
        <v>43077</v>
      </c>
      <c r="M9" s="30">
        <v>1521.2498974359</v>
      </c>
      <c r="N9" s="31">
        <v>1783.3878</v>
      </c>
      <c r="O9" s="30">
        <v>49814</v>
      </c>
      <c r="P9" s="30">
        <v>1759.1648069938001</v>
      </c>
      <c r="Q9" s="31">
        <v>2062.2995999999998</v>
      </c>
      <c r="R9" s="30">
        <v>55154</v>
      </c>
      <c r="S9" s="30">
        <v>1947.7451271718</v>
      </c>
      <c r="T9" s="32">
        <v>2283.3755999999998</v>
      </c>
    </row>
    <row r="10" spans="2:20" ht="17.100000000000001" customHeight="1" x14ac:dyDescent="0.25">
      <c r="B10" s="33" t="s">
        <v>30</v>
      </c>
      <c r="C10" s="34">
        <v>5.0123060325621198</v>
      </c>
      <c r="D10" s="34">
        <v>31.526455462681501</v>
      </c>
      <c r="E10" s="35">
        <v>144.780738693773</v>
      </c>
      <c r="F10" s="34">
        <v>6.8562721471701096</v>
      </c>
      <c r="G10" s="34">
        <v>43.124653020695902</v>
      </c>
      <c r="H10" s="35">
        <v>197.97196061515399</v>
      </c>
      <c r="I10" s="34">
        <v>8.8744120709403003</v>
      </c>
      <c r="J10" s="34">
        <v>55.818370844561002</v>
      </c>
      <c r="K10" s="36">
        <v>256.20314505891798</v>
      </c>
      <c r="L10" s="34">
        <v>19465.180237287601</v>
      </c>
      <c r="M10" s="34">
        <v>687.40635233523801</v>
      </c>
      <c r="N10" s="35">
        <v>782.50024553896105</v>
      </c>
      <c r="O10" s="34">
        <v>26198.2903264501</v>
      </c>
      <c r="P10" s="34">
        <v>925.18389098842101</v>
      </c>
      <c r="Q10" s="35">
        <v>1053.1712711232999</v>
      </c>
      <c r="R10" s="34">
        <v>33380.801346577398</v>
      </c>
      <c r="S10" s="34">
        <v>1178.83187373329</v>
      </c>
      <c r="T10" s="36">
        <v>1341.90821413241</v>
      </c>
    </row>
    <row r="11" spans="2:20" ht="17.100000000000001" customHeight="1" x14ac:dyDescent="0.25">
      <c r="B11" s="29" t="s">
        <v>26</v>
      </c>
      <c r="C11" s="30">
        <v>129.49526906536099</v>
      </c>
      <c r="D11" s="30">
        <v>814.50071210640397</v>
      </c>
      <c r="E11" s="31">
        <v>4686.3001424916602</v>
      </c>
      <c r="F11" s="30">
        <v>145.70579907555199</v>
      </c>
      <c r="G11" s="30">
        <v>916.461875106565</v>
      </c>
      <c r="H11" s="31">
        <v>5274.0499546051096</v>
      </c>
      <c r="I11" s="30">
        <v>179.83107396694001</v>
      </c>
      <c r="J11" s="30">
        <v>1131.10338981575</v>
      </c>
      <c r="K11" s="32">
        <v>6511.82630428429</v>
      </c>
      <c r="L11" s="30">
        <v>17921.242169146699</v>
      </c>
      <c r="M11" s="30">
        <v>632.88269405339895</v>
      </c>
      <c r="N11" s="31">
        <v>738.35517736884299</v>
      </c>
      <c r="O11" s="30">
        <v>20070.850454212301</v>
      </c>
      <c r="P11" s="30">
        <v>708.79539417605099</v>
      </c>
      <c r="Q11" s="31">
        <v>826.919038713546</v>
      </c>
      <c r="R11" s="30">
        <v>24683.855385390001</v>
      </c>
      <c r="S11" s="30">
        <v>871.702125806048</v>
      </c>
      <c r="T11" s="32">
        <v>1016.97484187807</v>
      </c>
    </row>
    <row r="12" spans="2:20" ht="17.100000000000001" customHeight="1" x14ac:dyDescent="0.25">
      <c r="B12" s="33" t="s">
        <v>20</v>
      </c>
      <c r="C12" s="34">
        <v>92.527869933566805</v>
      </c>
      <c r="D12" s="34">
        <v>581.98277430922803</v>
      </c>
      <c r="E12" s="35">
        <v>3346.5456798321102</v>
      </c>
      <c r="F12" s="34">
        <v>124.422695524825</v>
      </c>
      <c r="G12" s="34">
        <v>782.59518543505203</v>
      </c>
      <c r="H12" s="35">
        <v>4505.9809702101902</v>
      </c>
      <c r="I12" s="34">
        <v>169.56720295633099</v>
      </c>
      <c r="J12" s="34">
        <v>1066.54558544615</v>
      </c>
      <c r="K12" s="36">
        <v>6148.9108477085601</v>
      </c>
      <c r="L12" s="34">
        <v>13224.2498060991</v>
      </c>
      <c r="M12" s="34">
        <v>467.00997425992898</v>
      </c>
      <c r="N12" s="35">
        <v>544.83909201128301</v>
      </c>
      <c r="O12" s="34">
        <v>19248.969583547201</v>
      </c>
      <c r="P12" s="34">
        <v>679.77094516140801</v>
      </c>
      <c r="Q12" s="35">
        <v>793.05754684214605</v>
      </c>
      <c r="R12" s="34">
        <v>28236.866035915999</v>
      </c>
      <c r="S12" s="34">
        <v>997.17551271092498</v>
      </c>
      <c r="T12" s="36">
        <v>1163.35888067974</v>
      </c>
    </row>
    <row r="13" spans="2:20" ht="17.100000000000001" customHeight="1" x14ac:dyDescent="0.25">
      <c r="B13" s="29" t="s">
        <v>31</v>
      </c>
      <c r="C13" s="30">
        <v>2.7186873986454301</v>
      </c>
      <c r="D13" s="30">
        <v>17.1000287359821</v>
      </c>
      <c r="E13" s="31">
        <v>99.751531717718294</v>
      </c>
      <c r="F13" s="30">
        <v>3.76922954624948</v>
      </c>
      <c r="G13" s="30">
        <v>23.7077398400025</v>
      </c>
      <c r="H13" s="31">
        <v>138.29704026340099</v>
      </c>
      <c r="I13" s="30">
        <v>5.32608350027028</v>
      </c>
      <c r="J13" s="30">
        <v>33.5000562956374</v>
      </c>
      <c r="K13" s="32">
        <v>195.419667400208</v>
      </c>
      <c r="L13" s="30">
        <v>13300.807563371</v>
      </c>
      <c r="M13" s="30">
        <v>469.71358594128702</v>
      </c>
      <c r="N13" s="31">
        <v>532.69734291300904</v>
      </c>
      <c r="O13" s="30">
        <v>14289.030234903001</v>
      </c>
      <c r="P13" s="30">
        <v>504.61234021182202</v>
      </c>
      <c r="Q13" s="31">
        <v>572.27566090786399</v>
      </c>
      <c r="R13" s="30">
        <v>16056.6255687955</v>
      </c>
      <c r="S13" s="30">
        <v>567.03438028871096</v>
      </c>
      <c r="T13" s="32">
        <v>643.06785403025901</v>
      </c>
    </row>
    <row r="14" spans="2:20" ht="17.100000000000001" customHeight="1" x14ac:dyDescent="0.25">
      <c r="B14" s="33" t="s">
        <v>34</v>
      </c>
      <c r="C14" s="34">
        <v>17.8987804726817</v>
      </c>
      <c r="D14" s="34">
        <v>112.579938603603</v>
      </c>
      <c r="E14" s="35">
        <v>681.09575669523599</v>
      </c>
      <c r="F14" s="34">
        <v>17.951246253068899</v>
      </c>
      <c r="G14" s="34">
        <v>112.909938423635</v>
      </c>
      <c r="H14" s="35">
        <v>683.09221787581305</v>
      </c>
      <c r="I14" s="34">
        <v>18.5251900930616</v>
      </c>
      <c r="J14" s="34">
        <v>116.519936454893</v>
      </c>
      <c r="K14" s="36">
        <v>704.93229321485899</v>
      </c>
      <c r="L14" s="34">
        <v>5716.8827711972599</v>
      </c>
      <c r="M14" s="34">
        <v>201.889809627804</v>
      </c>
      <c r="N14" s="35">
        <v>241.88131004935599</v>
      </c>
      <c r="O14" s="34">
        <v>6547.9814354928703</v>
      </c>
      <c r="P14" s="34">
        <v>231.23978195221801</v>
      </c>
      <c r="Q14" s="35">
        <v>277.04509453570302</v>
      </c>
      <c r="R14" s="34">
        <v>7069.5772581955998</v>
      </c>
      <c r="S14" s="34">
        <v>249.65976458307699</v>
      </c>
      <c r="T14" s="36">
        <v>299.11381379425598</v>
      </c>
    </row>
    <row r="15" spans="2:20" ht="17.100000000000001" customHeight="1" x14ac:dyDescent="0.25">
      <c r="B15" s="29" t="s">
        <v>77</v>
      </c>
      <c r="C15" s="30" t="s">
        <v>90</v>
      </c>
      <c r="D15" s="30" t="s">
        <v>90</v>
      </c>
      <c r="E15" s="31" t="s">
        <v>90</v>
      </c>
      <c r="F15" s="30" t="s">
        <v>90</v>
      </c>
      <c r="G15" s="30" t="s">
        <v>90</v>
      </c>
      <c r="H15" s="31" t="s">
        <v>90</v>
      </c>
      <c r="I15" s="30" t="s">
        <v>90</v>
      </c>
      <c r="J15" s="30" t="s">
        <v>90</v>
      </c>
      <c r="K15" s="32" t="s">
        <v>90</v>
      </c>
      <c r="L15" s="30">
        <v>4446</v>
      </c>
      <c r="M15" s="30">
        <v>157.0090081482</v>
      </c>
      <c r="N15" s="31">
        <v>167.61420000000001</v>
      </c>
      <c r="O15" s="30">
        <v>5493</v>
      </c>
      <c r="P15" s="30">
        <v>193.98346418310001</v>
      </c>
      <c r="Q15" s="31">
        <v>207.08609999999999</v>
      </c>
      <c r="R15" s="30">
        <v>6683</v>
      </c>
      <c r="S15" s="30">
        <v>236.00791755610001</v>
      </c>
      <c r="T15" s="32">
        <v>251.94909999999999</v>
      </c>
    </row>
    <row r="16" spans="2:20" ht="17.100000000000001" customHeight="1" x14ac:dyDescent="0.25">
      <c r="B16" s="33" t="s">
        <v>33</v>
      </c>
      <c r="C16" s="34">
        <v>50.0669822024471</v>
      </c>
      <c r="D16" s="34">
        <v>314.91183385494099</v>
      </c>
      <c r="E16" s="35">
        <v>1923.2700205462199</v>
      </c>
      <c r="F16" s="34">
        <v>69.939717463848694</v>
      </c>
      <c r="G16" s="34">
        <v>439.907574152942</v>
      </c>
      <c r="H16" s="35">
        <v>2684.45571297469</v>
      </c>
      <c r="I16" s="34">
        <v>92.191359447004601</v>
      </c>
      <c r="J16" s="34">
        <v>579.86618709400102</v>
      </c>
      <c r="K16" s="36">
        <v>3536.2563848106001</v>
      </c>
      <c r="L16" s="34">
        <v>2773.2693032243601</v>
      </c>
      <c r="M16" s="34">
        <v>97.937081112709507</v>
      </c>
      <c r="N16" s="35">
        <v>115.090676083811</v>
      </c>
      <c r="O16" s="34">
        <v>3921.4702111255101</v>
      </c>
      <c r="P16" s="34">
        <v>138.485413479876</v>
      </c>
      <c r="Q16" s="35">
        <v>162.74101376170901</v>
      </c>
      <c r="R16" s="34">
        <v>5180.5883059936596</v>
      </c>
      <c r="S16" s="34">
        <v>182.95074933608399</v>
      </c>
      <c r="T16" s="36">
        <v>214.99441469873699</v>
      </c>
    </row>
    <row r="17" spans="2:20" ht="17.100000000000001" customHeight="1" x14ac:dyDescent="0.25">
      <c r="B17" s="29" t="s">
        <v>22</v>
      </c>
      <c r="C17" s="30">
        <v>0.35136385999999997</v>
      </c>
      <c r="D17" s="30">
        <v>2.21001212047373</v>
      </c>
      <c r="E17" s="31">
        <v>13.4071707349361</v>
      </c>
      <c r="F17" s="30">
        <v>0.47028722949479002</v>
      </c>
      <c r="G17" s="30">
        <v>2.9580175869182601</v>
      </c>
      <c r="H17" s="31">
        <v>17.9449906438774</v>
      </c>
      <c r="I17" s="30">
        <v>0.70894058886347</v>
      </c>
      <c r="J17" s="30">
        <v>4.4591020091936899</v>
      </c>
      <c r="K17" s="32">
        <v>27.051409088625899</v>
      </c>
      <c r="L17" s="30">
        <v>3129.1225433521399</v>
      </c>
      <c r="M17" s="30">
        <v>110.50391968193701</v>
      </c>
      <c r="N17" s="31">
        <v>123.287428208074</v>
      </c>
      <c r="O17" s="30">
        <v>3934.66891351186</v>
      </c>
      <c r="P17" s="30">
        <v>138.95152125552201</v>
      </c>
      <c r="Q17" s="31">
        <v>155.02595519236701</v>
      </c>
      <c r="R17" s="30">
        <v>4791.2994961335498</v>
      </c>
      <c r="S17" s="30">
        <v>169.203144765834</v>
      </c>
      <c r="T17" s="32">
        <v>188.777200147662</v>
      </c>
    </row>
    <row r="18" spans="2:20" ht="17.100000000000001" customHeight="1" x14ac:dyDescent="0.25">
      <c r="B18" s="33" t="s">
        <v>28</v>
      </c>
      <c r="C18" s="34">
        <v>12.32893763</v>
      </c>
      <c r="D18" s="34">
        <v>77.546682219578997</v>
      </c>
      <c r="E18" s="35">
        <v>385.87010828497301</v>
      </c>
      <c r="F18" s="34">
        <v>12.597433629999999</v>
      </c>
      <c r="G18" s="34">
        <v>79.235471198328</v>
      </c>
      <c r="H18" s="35">
        <v>394.034222889901</v>
      </c>
      <c r="I18" s="34">
        <v>14.256034619999999</v>
      </c>
      <c r="J18" s="34">
        <v>89.667757236310706</v>
      </c>
      <c r="K18" s="36">
        <v>445.47886029582003</v>
      </c>
      <c r="L18" s="34">
        <v>3520.23711340206</v>
      </c>
      <c r="M18" s="34">
        <v>124.31600036476399</v>
      </c>
      <c r="N18" s="35">
        <v>115.319753608247</v>
      </c>
      <c r="O18" s="34">
        <v>4462.2268041237103</v>
      </c>
      <c r="P18" s="34">
        <v>157.58205232743501</v>
      </c>
      <c r="Q18" s="35">
        <v>146.12281649484501</v>
      </c>
      <c r="R18" s="34">
        <v>5253.4861107607903</v>
      </c>
      <c r="S18" s="34">
        <v>185.525111014597</v>
      </c>
      <c r="T18" s="36">
        <v>171.99699582187799</v>
      </c>
    </row>
    <row r="19" spans="2:20" ht="17.100000000000001" customHeight="1" x14ac:dyDescent="0.25">
      <c r="B19" s="29" t="s">
        <v>23</v>
      </c>
      <c r="C19" s="30">
        <v>0.59299999999999997</v>
      </c>
      <c r="D19" s="30">
        <v>3.7298576678913999</v>
      </c>
      <c r="E19" s="31">
        <v>21.296333281748101</v>
      </c>
      <c r="F19" s="30">
        <v>0.70699999999999996</v>
      </c>
      <c r="G19" s="30">
        <v>4.4468960728485998</v>
      </c>
      <c r="H19" s="31">
        <v>25.390675372610701</v>
      </c>
      <c r="I19" s="30">
        <v>0.83699999999999997</v>
      </c>
      <c r="J19" s="30">
        <v>5.2645714469226004</v>
      </c>
      <c r="K19" s="32">
        <v>30.059830043576198</v>
      </c>
      <c r="L19" s="30">
        <v>2160</v>
      </c>
      <c r="M19" s="30">
        <v>76.279680072000005</v>
      </c>
      <c r="N19" s="31">
        <v>95.682239999999993</v>
      </c>
      <c r="O19" s="30">
        <v>2312</v>
      </c>
      <c r="P19" s="30">
        <v>81.647509410400005</v>
      </c>
      <c r="Q19" s="31">
        <v>102.43411999999999</v>
      </c>
      <c r="R19" s="30">
        <v>2330</v>
      </c>
      <c r="S19" s="30">
        <v>82.283173411000007</v>
      </c>
      <c r="T19" s="32">
        <v>103.26698</v>
      </c>
    </row>
    <row r="20" spans="2:20" ht="17.100000000000001" customHeight="1" x14ac:dyDescent="0.25">
      <c r="B20" s="33" t="s">
        <v>32</v>
      </c>
      <c r="C20" s="34">
        <v>4.9470000000000001</v>
      </c>
      <c r="D20" s="34">
        <v>31.115692888800599</v>
      </c>
      <c r="E20" s="35">
        <v>185.02966051533301</v>
      </c>
      <c r="F20" s="34">
        <v>5.04</v>
      </c>
      <c r="G20" s="34">
        <v>31.700645271791998</v>
      </c>
      <c r="H20" s="35">
        <v>188.50808348439</v>
      </c>
      <c r="I20" s="34">
        <v>5.0940000000000003</v>
      </c>
      <c r="J20" s="34">
        <v>32.040295042561198</v>
      </c>
      <c r="K20" s="36">
        <v>190.52781295029399</v>
      </c>
      <c r="L20" s="34">
        <v>1066.1289999999999</v>
      </c>
      <c r="M20" s="34">
        <v>37.649990294204301</v>
      </c>
      <c r="N20" s="35">
        <v>39.606692350000003</v>
      </c>
      <c r="O20" s="34">
        <v>1085.385</v>
      </c>
      <c r="P20" s="34">
        <v>38.330009516179501</v>
      </c>
      <c r="Q20" s="35">
        <v>40.322052749999997</v>
      </c>
      <c r="R20" s="34">
        <v>1099.26</v>
      </c>
      <c r="S20" s="34">
        <v>38.820000516641997</v>
      </c>
      <c r="T20" s="36">
        <v>40.837508999999997</v>
      </c>
    </row>
    <row r="21" spans="2:20" ht="17.100000000000001" customHeight="1" x14ac:dyDescent="0.25">
      <c r="B21" s="29" t="s">
        <v>16</v>
      </c>
      <c r="C21" s="30">
        <v>0.1585</v>
      </c>
      <c r="D21" s="30">
        <v>0.9969349753133</v>
      </c>
      <c r="E21" s="31">
        <v>4.8859961789539197</v>
      </c>
      <c r="F21" s="30">
        <v>0.2172</v>
      </c>
      <c r="G21" s="30">
        <v>1.3661468557605601</v>
      </c>
      <c r="H21" s="31">
        <v>6.6955102212542101</v>
      </c>
      <c r="I21" s="30">
        <v>0.2979</v>
      </c>
      <c r="J21" s="30">
        <v>1.8737345687434199</v>
      </c>
      <c r="K21" s="32">
        <v>9.18320669848816</v>
      </c>
      <c r="L21" s="30">
        <v>510</v>
      </c>
      <c r="M21" s="30">
        <v>18.010480016999999</v>
      </c>
      <c r="N21" s="31">
        <v>18.36</v>
      </c>
      <c r="O21" s="30">
        <v>700</v>
      </c>
      <c r="P21" s="30">
        <v>24.720266689999999</v>
      </c>
      <c r="Q21" s="31">
        <v>25.2</v>
      </c>
      <c r="R21" s="30">
        <v>960</v>
      </c>
      <c r="S21" s="30">
        <v>33.902080032000001</v>
      </c>
      <c r="T21" s="32">
        <v>34.56</v>
      </c>
    </row>
    <row r="22" spans="2:20" ht="17.100000000000001" customHeight="1" x14ac:dyDescent="0.25">
      <c r="B22" s="33" t="s">
        <v>19</v>
      </c>
      <c r="C22" s="34">
        <v>0.64803332379407996</v>
      </c>
      <c r="D22" s="34">
        <v>4.0760068495826296</v>
      </c>
      <c r="E22" s="35">
        <v>23.922793070956899</v>
      </c>
      <c r="F22" s="34">
        <v>0.70685872364780999</v>
      </c>
      <c r="G22" s="34">
        <v>4.4460074713553404</v>
      </c>
      <c r="H22" s="35">
        <v>26.0943910680752</v>
      </c>
      <c r="I22" s="34">
        <v>0.74278991382874004</v>
      </c>
      <c r="J22" s="34">
        <v>4.6720078511408296</v>
      </c>
      <c r="K22" s="36">
        <v>27.420826601450099</v>
      </c>
      <c r="L22" s="34">
        <v>285.13466246939498</v>
      </c>
      <c r="M22" s="34">
        <v>10.0694355697237</v>
      </c>
      <c r="N22" s="35">
        <v>19.714210563133999</v>
      </c>
      <c r="O22" s="34">
        <v>311.01783840503703</v>
      </c>
      <c r="P22" s="34">
        <v>10.9834913010283</v>
      </c>
      <c r="Q22" s="35">
        <v>21.503773347324199</v>
      </c>
      <c r="R22" s="34">
        <v>326.82756208464502</v>
      </c>
      <c r="S22" s="34">
        <v>11.541806423392799</v>
      </c>
      <c r="T22" s="36">
        <v>22.596857642532399</v>
      </c>
    </row>
    <row r="23" spans="2:20" ht="17.100000000000001" customHeight="1" x14ac:dyDescent="0.25">
      <c r="B23" s="29" t="s">
        <v>27</v>
      </c>
      <c r="C23" s="30">
        <v>3.4</v>
      </c>
      <c r="D23" s="30">
        <v>21.38535593732</v>
      </c>
      <c r="E23" s="31">
        <v>124.60537570013901</v>
      </c>
      <c r="F23" s="30">
        <v>5.53</v>
      </c>
      <c r="G23" s="30">
        <v>34.782652450994</v>
      </c>
      <c r="H23" s="31">
        <v>202.66697871228499</v>
      </c>
      <c r="I23" s="30">
        <v>8.43</v>
      </c>
      <c r="J23" s="30">
        <v>53.023103103414002</v>
      </c>
      <c r="K23" s="32">
        <v>308.94803445652099</v>
      </c>
      <c r="L23" s="30">
        <v>220.02</v>
      </c>
      <c r="M23" s="30">
        <v>7.7699329673340003</v>
      </c>
      <c r="N23" s="31">
        <v>10.1352213</v>
      </c>
      <c r="O23" s="30">
        <v>348.58</v>
      </c>
      <c r="P23" s="30">
        <v>12.309986518285999</v>
      </c>
      <c r="Q23" s="31">
        <v>16.057337700000001</v>
      </c>
      <c r="R23" s="30">
        <v>530.94000000000005</v>
      </c>
      <c r="S23" s="30">
        <v>18.749969137697999</v>
      </c>
      <c r="T23" s="32">
        <v>24.457751099999999</v>
      </c>
    </row>
    <row r="24" spans="2:20" ht="17.100000000000001" customHeight="1" x14ac:dyDescent="0.25">
      <c r="B24" s="33" t="s">
        <v>21</v>
      </c>
      <c r="C24" s="34">
        <v>0.71544300000000005</v>
      </c>
      <c r="D24" s="34">
        <v>4.5000009434894199</v>
      </c>
      <c r="E24" s="35">
        <v>26.865248100817102</v>
      </c>
      <c r="F24" s="34">
        <v>1.256</v>
      </c>
      <c r="G24" s="34">
        <v>7.9000020756687999</v>
      </c>
      <c r="H24" s="35">
        <v>47.163438058135</v>
      </c>
      <c r="I24" s="34">
        <v>2.0032399999999999</v>
      </c>
      <c r="J24" s="34">
        <v>12.600000125846201</v>
      </c>
      <c r="K24" s="36">
        <v>75.222679662084701</v>
      </c>
      <c r="L24" s="34">
        <v>119.21381181207801</v>
      </c>
      <c r="M24" s="34">
        <v>4.2099960301800703</v>
      </c>
      <c r="N24" s="35">
        <v>5.7782934585314303</v>
      </c>
      <c r="O24" s="34">
        <v>208.694962720907</v>
      </c>
      <c r="P24" s="34">
        <v>7.3699930504577402</v>
      </c>
      <c r="Q24" s="35">
        <v>10.115444843082299</v>
      </c>
      <c r="R24" s="34">
        <v>332.72263391732099</v>
      </c>
      <c r="S24" s="34">
        <v>11.7499889203363</v>
      </c>
      <c r="T24" s="36">
        <v>16.1270660659725</v>
      </c>
    </row>
    <row r="25" spans="2:20" ht="17.100000000000001" customHeight="1" x14ac:dyDescent="0.25">
      <c r="B25" s="29" t="s">
        <v>18</v>
      </c>
      <c r="C25" s="30">
        <v>0.25914900000000002</v>
      </c>
      <c r="D25" s="30">
        <v>1.6299981193530999</v>
      </c>
      <c r="E25" s="31">
        <v>9.8869802000330402</v>
      </c>
      <c r="F25" s="30">
        <v>0.39746799999999999</v>
      </c>
      <c r="G25" s="30">
        <v>2.4999984275572702</v>
      </c>
      <c r="H25" s="31">
        <v>15.164088019427901</v>
      </c>
      <c r="I25" s="30">
        <v>0.61210100000000001</v>
      </c>
      <c r="J25" s="30">
        <v>3.8499993395851502</v>
      </c>
      <c r="K25" s="32">
        <v>23.352706232400799</v>
      </c>
      <c r="L25" s="30">
        <v>134.78809999999999</v>
      </c>
      <c r="M25" s="30">
        <v>4.7599968266262698</v>
      </c>
      <c r="N25" s="31">
        <v>5.2459528520000003</v>
      </c>
      <c r="O25" s="30">
        <v>143.28309999999999</v>
      </c>
      <c r="P25" s="30">
        <v>5.0599949202427696</v>
      </c>
      <c r="Q25" s="31">
        <v>5.576578252</v>
      </c>
      <c r="R25" s="30">
        <v>157.1584</v>
      </c>
      <c r="S25" s="30">
        <v>5.5499965151052804</v>
      </c>
      <c r="T25" s="32">
        <v>6.1166049280000001</v>
      </c>
    </row>
    <row r="26" spans="2:20" ht="17.100000000000001" customHeight="1" x14ac:dyDescent="0.25">
      <c r="B26" s="33" t="s">
        <v>49</v>
      </c>
      <c r="C26" s="34" t="s">
        <v>90</v>
      </c>
      <c r="D26" s="34" t="s">
        <v>90</v>
      </c>
      <c r="E26" s="35" t="s">
        <v>90</v>
      </c>
      <c r="F26" s="34" t="s">
        <v>90</v>
      </c>
      <c r="G26" s="34" t="s">
        <v>90</v>
      </c>
      <c r="H26" s="35" t="s">
        <v>90</v>
      </c>
      <c r="I26" s="34" t="s">
        <v>90</v>
      </c>
      <c r="J26" s="34" t="s">
        <v>90</v>
      </c>
      <c r="K26" s="36" t="s">
        <v>90</v>
      </c>
      <c r="L26" s="34">
        <v>34.263384397168899</v>
      </c>
      <c r="M26" s="34">
        <v>1.21</v>
      </c>
      <c r="N26" s="35">
        <v>1.28693271795766</v>
      </c>
      <c r="O26" s="34">
        <v>37.944574456368898</v>
      </c>
      <c r="P26" s="34">
        <v>1.34</v>
      </c>
      <c r="Q26" s="35">
        <v>1.42519821658122</v>
      </c>
      <c r="R26" s="34">
        <v>41.908932981661103</v>
      </c>
      <c r="S26" s="34">
        <v>1.48</v>
      </c>
      <c r="T26" s="36">
        <v>1.57409952279119</v>
      </c>
    </row>
    <row r="27" spans="2:20" ht="17.100000000000001" customHeight="1" x14ac:dyDescent="0.25">
      <c r="B27" s="29" t="s">
        <v>15</v>
      </c>
      <c r="C27" s="30">
        <v>0.25981249006833002</v>
      </c>
      <c r="D27" s="30">
        <v>1.63417134619784</v>
      </c>
      <c r="E27" s="31">
        <v>8.9784292141543993</v>
      </c>
      <c r="F27" s="30">
        <v>0.25981249006833002</v>
      </c>
      <c r="G27" s="30">
        <v>1.63417134619784</v>
      </c>
      <c r="H27" s="31">
        <v>8.9784292141543993</v>
      </c>
      <c r="I27" s="30">
        <v>0.25981249006833002</v>
      </c>
      <c r="J27" s="30">
        <v>1.63417134619784</v>
      </c>
      <c r="K27" s="32">
        <v>8.9784292141543993</v>
      </c>
      <c r="L27" s="30">
        <v>14.7</v>
      </c>
      <c r="M27" s="30">
        <v>0.51912560049000001</v>
      </c>
      <c r="N27" s="31">
        <v>0.56742000000000004</v>
      </c>
      <c r="O27" s="30">
        <v>14.7</v>
      </c>
      <c r="P27" s="30">
        <v>0.51912560049000001</v>
      </c>
      <c r="Q27" s="31">
        <v>0.56742000000000004</v>
      </c>
      <c r="R27" s="30">
        <v>14.7</v>
      </c>
      <c r="S27" s="30">
        <v>0.51912560049000001</v>
      </c>
      <c r="T27" s="32">
        <v>0.56742000000000004</v>
      </c>
    </row>
    <row r="28" spans="2:20" ht="17.100000000000001" customHeight="1" x14ac:dyDescent="0.25">
      <c r="B28" s="33" t="s">
        <v>13</v>
      </c>
      <c r="C28" s="34">
        <v>0.46899999999999997</v>
      </c>
      <c r="D28" s="34">
        <v>2.9499211572361999</v>
      </c>
      <c r="E28" s="35">
        <v>15.522555791896099</v>
      </c>
      <c r="F28" s="34">
        <v>0.46899999999999997</v>
      </c>
      <c r="G28" s="34">
        <v>2.9499211572361999</v>
      </c>
      <c r="H28" s="35">
        <v>15.522555791896099</v>
      </c>
      <c r="I28" s="34">
        <v>0.46899999999999997</v>
      </c>
      <c r="J28" s="34">
        <v>2.9499211572361999</v>
      </c>
      <c r="K28" s="36">
        <v>15.522555791896099</v>
      </c>
      <c r="L28" s="34">
        <v>0</v>
      </c>
      <c r="M28" s="34">
        <v>0</v>
      </c>
      <c r="N28" s="35">
        <v>0</v>
      </c>
      <c r="O28" s="34">
        <v>0</v>
      </c>
      <c r="P28" s="34">
        <v>0</v>
      </c>
      <c r="Q28" s="35">
        <v>0</v>
      </c>
      <c r="R28" s="34">
        <v>0</v>
      </c>
      <c r="S28" s="34">
        <v>0</v>
      </c>
      <c r="T28" s="36">
        <v>0</v>
      </c>
    </row>
    <row r="29" spans="2:20" s="52" customFormat="1" ht="17.100000000000001" customHeight="1" x14ac:dyDescent="0.25">
      <c r="B29" s="29" t="s">
        <v>76</v>
      </c>
      <c r="C29" s="30">
        <v>0.42</v>
      </c>
      <c r="D29" s="30">
        <v>2.6417204393159999</v>
      </c>
      <c r="E29" s="31">
        <v>15.433142692889801</v>
      </c>
      <c r="F29" s="30">
        <v>0.82</v>
      </c>
      <c r="G29" s="30">
        <v>5.1576446672360001</v>
      </c>
      <c r="H29" s="31">
        <v>30.131373828975299</v>
      </c>
      <c r="I29" s="30">
        <v>1.59</v>
      </c>
      <c r="J29" s="30">
        <v>10.000798805982001</v>
      </c>
      <c r="K29" s="32">
        <v>58.425468765939797</v>
      </c>
      <c r="L29" s="30" t="s">
        <v>90</v>
      </c>
      <c r="M29" s="30" t="s">
        <v>90</v>
      </c>
      <c r="N29" s="31" t="s">
        <v>90</v>
      </c>
      <c r="O29" s="30" t="s">
        <v>90</v>
      </c>
      <c r="P29" s="30" t="s">
        <v>90</v>
      </c>
      <c r="Q29" s="31" t="s">
        <v>90</v>
      </c>
      <c r="R29" s="30" t="s">
        <v>90</v>
      </c>
      <c r="S29" s="30" t="s">
        <v>90</v>
      </c>
      <c r="T29" s="32" t="s">
        <v>90</v>
      </c>
    </row>
    <row r="30" spans="2:20" ht="17.100000000000001" customHeight="1" x14ac:dyDescent="0.25">
      <c r="B30" s="37" t="s">
        <v>67</v>
      </c>
      <c r="C30" s="38">
        <v>459.49125683567001</v>
      </c>
      <c r="D30" s="38">
        <v>2890.11296397568</v>
      </c>
      <c r="E30" s="38">
        <v>16698.560244634598</v>
      </c>
      <c r="F30" s="38">
        <v>553.78021024323402</v>
      </c>
      <c r="G30" s="38">
        <v>3483.1726197339599</v>
      </c>
      <c r="H30" s="38">
        <v>20128.172031603201</v>
      </c>
      <c r="I30" s="38">
        <v>693.74552166164494</v>
      </c>
      <c r="J30" s="38">
        <v>4363.5279148988302</v>
      </c>
      <c r="K30" s="38">
        <v>25207.950647464098</v>
      </c>
      <c r="L30" s="38">
        <v>445046.59444273199</v>
      </c>
      <c r="M30" s="38">
        <v>15716.672148715101</v>
      </c>
      <c r="N30" s="38">
        <v>16653.0346652357</v>
      </c>
      <c r="O30" s="38">
        <v>524841.94143815502</v>
      </c>
      <c r="P30" s="38">
        <v>18534.618232069399</v>
      </c>
      <c r="Q30" s="38">
        <v>19399.742134553799</v>
      </c>
      <c r="R30" s="38">
        <v>636977.15128222795</v>
      </c>
      <c r="S30" s="38">
        <v>22494.635793047401</v>
      </c>
      <c r="T30" s="39">
        <v>23189.4141873025</v>
      </c>
    </row>
    <row r="32" spans="2:20" ht="17.100000000000001" customHeight="1" x14ac:dyDescent="0.25">
      <c r="B32" s="179" t="s">
        <v>78</v>
      </c>
      <c r="C32" s="178"/>
      <c r="D32" s="178"/>
      <c r="E32" s="178"/>
      <c r="F32" s="178"/>
      <c r="G32" s="178"/>
      <c r="H32" s="178"/>
      <c r="I32" s="178"/>
      <c r="J32" s="178"/>
      <c r="K32" s="178"/>
      <c r="L32" s="178"/>
      <c r="M32" s="178"/>
      <c r="N32" s="178"/>
      <c r="O32" s="178"/>
      <c r="P32" s="178"/>
      <c r="Q32" s="178"/>
      <c r="R32" s="178"/>
      <c r="S32" s="178"/>
      <c r="T32" s="178"/>
    </row>
    <row r="33" spans="2:20" ht="17.100000000000001" customHeight="1" x14ac:dyDescent="0.25">
      <c r="B33" s="179" t="s">
        <v>79</v>
      </c>
      <c r="C33" s="178"/>
      <c r="D33" s="178"/>
      <c r="E33" s="178"/>
      <c r="F33" s="178"/>
      <c r="G33" s="178"/>
      <c r="H33" s="178"/>
      <c r="I33" s="178"/>
      <c r="J33" s="178"/>
      <c r="K33" s="178"/>
      <c r="L33" s="178"/>
      <c r="M33" s="178"/>
      <c r="N33" s="178"/>
      <c r="O33" s="178"/>
      <c r="P33" s="178"/>
      <c r="Q33" s="178"/>
      <c r="R33" s="178"/>
      <c r="S33" s="178"/>
      <c r="T33" s="178"/>
    </row>
    <row r="34" spans="2:20" ht="17.100000000000001" customHeight="1" x14ac:dyDescent="0.25">
      <c r="B34" s="179" t="s">
        <v>80</v>
      </c>
      <c r="C34" s="178"/>
      <c r="D34" s="178"/>
      <c r="E34" s="178"/>
      <c r="F34" s="178"/>
      <c r="G34" s="178"/>
      <c r="H34" s="178"/>
      <c r="I34" s="178"/>
      <c r="J34" s="178"/>
      <c r="K34" s="178"/>
      <c r="L34" s="178"/>
      <c r="M34" s="178"/>
      <c r="N34" s="178"/>
      <c r="O34" s="178"/>
      <c r="P34" s="178"/>
      <c r="Q34" s="178"/>
      <c r="R34" s="178"/>
      <c r="S34" s="178"/>
      <c r="T34" s="178"/>
    </row>
  </sheetData>
  <sortState xmlns:xlrd2="http://schemas.microsoft.com/office/spreadsheetml/2017/richdata2" ref="B6:T29">
    <sortCondition descending="1" ref="Q6:Q29"/>
  </sortState>
  <mergeCells count="12">
    <mergeCell ref="B1:T1"/>
    <mergeCell ref="B32:T32"/>
    <mergeCell ref="B33:T33"/>
    <mergeCell ref="B34:T34"/>
    <mergeCell ref="C3:K3"/>
    <mergeCell ref="L3:T3"/>
    <mergeCell ref="C4:E4"/>
    <mergeCell ref="F4:H4"/>
    <mergeCell ref="I4:K4"/>
    <mergeCell ref="L4:N4"/>
    <mergeCell ref="O4:Q4"/>
    <mergeCell ref="R4:T4"/>
  </mergeCells>
  <pageMargins left="0.05" right="0.05" top="0.5" bottom="0.5" header="0" footer="0"/>
  <pageSetup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603F99"/>
    <pageSetUpPr fitToPage="1"/>
  </sheetPr>
  <dimension ref="A2:AP25"/>
  <sheetViews>
    <sheetView zoomScale="85" zoomScaleNormal="85" zoomScalePageLayoutView="85" workbookViewId="0"/>
  </sheetViews>
  <sheetFormatPr defaultColWidth="11.42578125" defaultRowHeight="12" customHeight="1" x14ac:dyDescent="0.2"/>
  <cols>
    <col min="1" max="1" width="38.7109375" style="41" bestFit="1" customWidth="1"/>
    <col min="2" max="42" width="12.7109375" style="41" bestFit="1" customWidth="1"/>
    <col min="43" max="16384" width="11.42578125" style="41"/>
  </cols>
  <sheetData>
    <row r="2" spans="1:42" ht="17.100000000000001" customHeight="1" x14ac:dyDescent="0.25">
      <c r="A2" s="187" t="s">
        <v>91</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row>
    <row r="4" spans="1:42" ht="17.100000000000001" customHeight="1" x14ac:dyDescent="0.25">
      <c r="A4" s="42" t="s">
        <v>8</v>
      </c>
      <c r="B4" s="42">
        <v>2021</v>
      </c>
      <c r="C4" s="42">
        <v>2022</v>
      </c>
      <c r="D4" s="42">
        <v>2023</v>
      </c>
      <c r="E4" s="42">
        <v>2024</v>
      </c>
      <c r="F4" s="42">
        <v>2025</v>
      </c>
      <c r="G4" s="42">
        <v>2026</v>
      </c>
      <c r="H4" s="42">
        <v>2027</v>
      </c>
      <c r="I4" s="42">
        <v>2028</v>
      </c>
      <c r="J4" s="42">
        <v>2029</v>
      </c>
      <c r="K4" s="42">
        <v>2030</v>
      </c>
      <c r="L4" s="42">
        <v>2031</v>
      </c>
      <c r="M4" s="42">
        <v>2032</v>
      </c>
      <c r="N4" s="42">
        <v>2033</v>
      </c>
      <c r="O4" s="42">
        <v>2034</v>
      </c>
      <c r="P4" s="42">
        <v>2035</v>
      </c>
      <c r="Q4" s="42">
        <v>2036</v>
      </c>
      <c r="R4" s="42">
        <v>2037</v>
      </c>
      <c r="S4" s="42">
        <v>2038</v>
      </c>
      <c r="T4" s="42">
        <v>2039</v>
      </c>
      <c r="U4" s="42">
        <v>2040</v>
      </c>
      <c r="V4" s="42">
        <v>2041</v>
      </c>
      <c r="W4" s="42">
        <v>2042</v>
      </c>
      <c r="X4" s="42">
        <v>2043</v>
      </c>
      <c r="Y4" s="42">
        <v>2044</v>
      </c>
      <c r="Z4" s="42">
        <v>2045</v>
      </c>
      <c r="AA4" s="42">
        <v>2046</v>
      </c>
      <c r="AB4" s="42">
        <v>2047</v>
      </c>
      <c r="AC4" s="42">
        <v>2048</v>
      </c>
      <c r="AD4" s="42">
        <v>2049</v>
      </c>
      <c r="AE4" s="42">
        <v>2050</v>
      </c>
      <c r="AF4" s="42">
        <v>2051</v>
      </c>
      <c r="AG4" s="42">
        <v>2052</v>
      </c>
      <c r="AH4" s="42">
        <v>2053</v>
      </c>
      <c r="AI4" s="42">
        <v>2054</v>
      </c>
      <c r="AJ4" s="42">
        <v>2055</v>
      </c>
      <c r="AK4" s="42">
        <v>2056</v>
      </c>
      <c r="AL4" s="42">
        <v>2057</v>
      </c>
      <c r="AM4" s="42">
        <v>2058</v>
      </c>
      <c r="AN4" s="42">
        <v>2059</v>
      </c>
      <c r="AO4" s="42">
        <v>2060</v>
      </c>
      <c r="AP4" s="42">
        <v>2061</v>
      </c>
    </row>
    <row r="5" spans="1:42" ht="17.100000000000001" customHeight="1" x14ac:dyDescent="0.25">
      <c r="A5" s="43" t="s">
        <v>33</v>
      </c>
      <c r="B5" s="44">
        <v>1.57</v>
      </c>
      <c r="C5" s="44">
        <v>1.07</v>
      </c>
      <c r="D5" s="44">
        <v>0.22</v>
      </c>
      <c r="E5" s="44" t="s">
        <v>90</v>
      </c>
      <c r="F5" s="44" t="s">
        <v>90</v>
      </c>
      <c r="G5" s="44" t="s">
        <v>90</v>
      </c>
      <c r="H5" s="44" t="s">
        <v>90</v>
      </c>
      <c r="I5" s="44" t="s">
        <v>90</v>
      </c>
      <c r="J5" s="44" t="s">
        <v>90</v>
      </c>
      <c r="K5" s="45" t="s">
        <v>90</v>
      </c>
      <c r="L5" s="45" t="s">
        <v>90</v>
      </c>
      <c r="M5" s="45" t="s">
        <v>90</v>
      </c>
      <c r="N5" s="45" t="s">
        <v>90</v>
      </c>
      <c r="O5" s="45" t="s">
        <v>90</v>
      </c>
      <c r="P5" s="45" t="s">
        <v>90</v>
      </c>
      <c r="Q5" s="45" t="s">
        <v>90</v>
      </c>
      <c r="R5" s="45" t="s">
        <v>90</v>
      </c>
      <c r="S5" s="45" t="s">
        <v>90</v>
      </c>
      <c r="T5" s="45" t="s">
        <v>90</v>
      </c>
      <c r="U5" s="45" t="s">
        <v>90</v>
      </c>
      <c r="V5" s="45" t="s">
        <v>90</v>
      </c>
      <c r="W5" s="45" t="s">
        <v>90</v>
      </c>
      <c r="X5" s="45" t="s">
        <v>90</v>
      </c>
      <c r="Y5" s="45" t="s">
        <v>90</v>
      </c>
      <c r="Z5" s="45" t="s">
        <v>90</v>
      </c>
      <c r="AA5" s="45" t="s">
        <v>90</v>
      </c>
      <c r="AB5" s="45" t="s">
        <v>90</v>
      </c>
      <c r="AC5" s="45" t="s">
        <v>90</v>
      </c>
      <c r="AD5" s="45" t="s">
        <v>90</v>
      </c>
      <c r="AE5" s="45" t="s">
        <v>90</v>
      </c>
      <c r="AF5" s="45" t="s">
        <v>90</v>
      </c>
      <c r="AG5" s="45" t="s">
        <v>90</v>
      </c>
      <c r="AH5" s="45" t="s">
        <v>90</v>
      </c>
      <c r="AI5" s="45" t="s">
        <v>90</v>
      </c>
      <c r="AJ5" s="45" t="s">
        <v>90</v>
      </c>
      <c r="AK5" s="45" t="s">
        <v>90</v>
      </c>
      <c r="AL5" s="45" t="s">
        <v>90</v>
      </c>
      <c r="AM5" s="45" t="s">
        <v>90</v>
      </c>
      <c r="AN5" s="45" t="s">
        <v>90</v>
      </c>
      <c r="AO5" s="45" t="s">
        <v>90</v>
      </c>
      <c r="AP5" s="45" t="s">
        <v>90</v>
      </c>
    </row>
    <row r="6" spans="1:42" ht="17.100000000000001" customHeight="1" x14ac:dyDescent="0.25">
      <c r="A6" s="46" t="s">
        <v>35</v>
      </c>
      <c r="B6" s="47">
        <v>1.38</v>
      </c>
      <c r="C6" s="47">
        <v>0.91</v>
      </c>
      <c r="D6" s="47">
        <v>0.82</v>
      </c>
      <c r="E6" s="47">
        <v>0.92</v>
      </c>
      <c r="F6" s="47">
        <v>0.77</v>
      </c>
      <c r="G6" s="47">
        <v>0.62</v>
      </c>
      <c r="H6" s="47">
        <v>0.52</v>
      </c>
      <c r="I6" s="47">
        <v>0.45</v>
      </c>
      <c r="J6" s="47">
        <v>0.39</v>
      </c>
      <c r="K6" s="47">
        <v>0.35</v>
      </c>
      <c r="L6" s="47">
        <v>0.31</v>
      </c>
      <c r="M6" s="47">
        <v>0.28000000000000003</v>
      </c>
      <c r="N6" s="47">
        <v>0.25</v>
      </c>
      <c r="O6" s="47">
        <v>0.23</v>
      </c>
      <c r="P6" s="47">
        <v>0.21</v>
      </c>
      <c r="Q6" s="47">
        <v>0.19</v>
      </c>
      <c r="R6" s="47">
        <v>0.17</v>
      </c>
      <c r="S6" s="47">
        <v>0.15</v>
      </c>
      <c r="T6" s="47">
        <v>0.12</v>
      </c>
      <c r="U6" s="47">
        <v>0.12</v>
      </c>
      <c r="V6" s="47">
        <v>0.11</v>
      </c>
      <c r="W6" s="47">
        <v>0.11</v>
      </c>
      <c r="X6" s="47">
        <v>0.11</v>
      </c>
      <c r="Y6" s="47">
        <v>0.1</v>
      </c>
      <c r="Z6" s="47">
        <v>0.1</v>
      </c>
      <c r="AA6" s="47">
        <v>0.1</v>
      </c>
      <c r="AB6" s="47">
        <v>0.08</v>
      </c>
      <c r="AC6" s="47">
        <v>0.08</v>
      </c>
      <c r="AD6" s="47">
        <v>0.08</v>
      </c>
      <c r="AE6" s="48" t="s">
        <v>90</v>
      </c>
      <c r="AF6" s="48" t="s">
        <v>90</v>
      </c>
      <c r="AG6" s="48" t="s">
        <v>90</v>
      </c>
      <c r="AH6" s="48" t="s">
        <v>90</v>
      </c>
      <c r="AI6" s="48" t="s">
        <v>90</v>
      </c>
      <c r="AJ6" s="48" t="s">
        <v>90</v>
      </c>
      <c r="AK6" s="48" t="s">
        <v>90</v>
      </c>
      <c r="AL6" s="48" t="s">
        <v>90</v>
      </c>
      <c r="AM6" s="48" t="s">
        <v>90</v>
      </c>
      <c r="AN6" s="48" t="s">
        <v>90</v>
      </c>
      <c r="AO6" s="48" t="s">
        <v>90</v>
      </c>
      <c r="AP6" s="48" t="s">
        <v>90</v>
      </c>
    </row>
    <row r="7" spans="1:42" ht="17.100000000000001" customHeight="1" x14ac:dyDescent="0.25">
      <c r="A7" s="43" t="s">
        <v>31</v>
      </c>
      <c r="B7" s="44">
        <v>0.8</v>
      </c>
      <c r="C7" s="44">
        <v>0.8</v>
      </c>
      <c r="D7" s="44">
        <v>0.7</v>
      </c>
      <c r="E7" s="44">
        <v>0.8</v>
      </c>
      <c r="F7" s="44">
        <v>0.8</v>
      </c>
      <c r="G7" s="44">
        <v>0.7</v>
      </c>
      <c r="H7" s="44">
        <v>0.6</v>
      </c>
      <c r="I7" s="44">
        <v>0.4</v>
      </c>
      <c r="J7" s="44">
        <v>0.3</v>
      </c>
      <c r="K7" s="45">
        <v>0.3</v>
      </c>
      <c r="L7" s="45">
        <v>0.2</v>
      </c>
      <c r="M7" s="45">
        <v>0.2</v>
      </c>
      <c r="N7" s="45">
        <v>0.2</v>
      </c>
      <c r="O7" s="45">
        <v>0.1</v>
      </c>
      <c r="P7" s="45">
        <v>0.1</v>
      </c>
      <c r="Q7" s="45" t="s">
        <v>90</v>
      </c>
      <c r="R7" s="45" t="s">
        <v>90</v>
      </c>
      <c r="S7" s="45" t="s">
        <v>90</v>
      </c>
      <c r="T7" s="45" t="s">
        <v>90</v>
      </c>
      <c r="U7" s="45" t="s">
        <v>90</v>
      </c>
      <c r="V7" s="45" t="s">
        <v>90</v>
      </c>
      <c r="W7" s="45" t="s">
        <v>90</v>
      </c>
      <c r="X7" s="45" t="s">
        <v>90</v>
      </c>
      <c r="Y7" s="45" t="s">
        <v>90</v>
      </c>
      <c r="Z7" s="45" t="s">
        <v>90</v>
      </c>
      <c r="AA7" s="45" t="s">
        <v>90</v>
      </c>
      <c r="AB7" s="45" t="s">
        <v>90</v>
      </c>
      <c r="AC7" s="45" t="s">
        <v>90</v>
      </c>
      <c r="AD7" s="45" t="s">
        <v>90</v>
      </c>
      <c r="AE7" s="45" t="s">
        <v>90</v>
      </c>
      <c r="AF7" s="45" t="s">
        <v>90</v>
      </c>
      <c r="AG7" s="45" t="s">
        <v>90</v>
      </c>
      <c r="AH7" s="45" t="s">
        <v>90</v>
      </c>
      <c r="AI7" s="45" t="s">
        <v>90</v>
      </c>
      <c r="AJ7" s="45" t="s">
        <v>90</v>
      </c>
      <c r="AK7" s="45" t="s">
        <v>90</v>
      </c>
      <c r="AL7" s="45" t="s">
        <v>90</v>
      </c>
      <c r="AM7" s="45" t="s">
        <v>90</v>
      </c>
      <c r="AN7" s="45" t="s">
        <v>90</v>
      </c>
      <c r="AO7" s="45" t="s">
        <v>90</v>
      </c>
      <c r="AP7" s="45" t="s">
        <v>90</v>
      </c>
    </row>
    <row r="8" spans="1:42" ht="17.100000000000001" customHeight="1" x14ac:dyDescent="0.25">
      <c r="A8" s="46" t="s">
        <v>37</v>
      </c>
      <c r="B8" s="47">
        <v>0.79</v>
      </c>
      <c r="C8" s="47">
        <v>1.17</v>
      </c>
      <c r="D8" s="47">
        <v>2.0499999999999998</v>
      </c>
      <c r="E8" s="47">
        <v>1.97</v>
      </c>
      <c r="F8" s="47">
        <v>1.39</v>
      </c>
      <c r="G8" s="47">
        <v>1</v>
      </c>
      <c r="H8" s="47">
        <v>0.52</v>
      </c>
      <c r="I8" s="47">
        <v>0.1</v>
      </c>
      <c r="J8" s="47" t="s">
        <v>90</v>
      </c>
      <c r="K8" s="47" t="s">
        <v>90</v>
      </c>
      <c r="L8" s="47" t="s">
        <v>90</v>
      </c>
      <c r="M8" s="47" t="s">
        <v>90</v>
      </c>
      <c r="N8" s="47" t="s">
        <v>90</v>
      </c>
      <c r="O8" s="47" t="s">
        <v>90</v>
      </c>
      <c r="P8" s="47" t="s">
        <v>90</v>
      </c>
      <c r="Q8" s="47" t="s">
        <v>90</v>
      </c>
      <c r="R8" s="47" t="s">
        <v>90</v>
      </c>
      <c r="S8" s="47" t="s">
        <v>90</v>
      </c>
      <c r="T8" s="47" t="s">
        <v>90</v>
      </c>
      <c r="U8" s="47" t="s">
        <v>90</v>
      </c>
      <c r="V8" s="47" t="s">
        <v>90</v>
      </c>
      <c r="W8" s="47" t="s">
        <v>90</v>
      </c>
      <c r="X8" s="47" t="s">
        <v>90</v>
      </c>
      <c r="Y8" s="47" t="s">
        <v>90</v>
      </c>
      <c r="Z8" s="47" t="s">
        <v>90</v>
      </c>
      <c r="AA8" s="47" t="s">
        <v>90</v>
      </c>
      <c r="AB8" s="47" t="s">
        <v>90</v>
      </c>
      <c r="AC8" s="47" t="s">
        <v>90</v>
      </c>
      <c r="AD8" s="47" t="s">
        <v>90</v>
      </c>
      <c r="AE8" s="48" t="s">
        <v>90</v>
      </c>
      <c r="AF8" s="48" t="s">
        <v>90</v>
      </c>
      <c r="AG8" s="48" t="s">
        <v>90</v>
      </c>
      <c r="AH8" s="48" t="s">
        <v>90</v>
      </c>
      <c r="AI8" s="48" t="s">
        <v>90</v>
      </c>
      <c r="AJ8" s="48" t="s">
        <v>90</v>
      </c>
      <c r="AK8" s="48" t="s">
        <v>90</v>
      </c>
      <c r="AL8" s="48" t="s">
        <v>90</v>
      </c>
      <c r="AM8" s="48" t="s">
        <v>90</v>
      </c>
      <c r="AN8" s="48" t="s">
        <v>90</v>
      </c>
      <c r="AO8" s="48" t="s">
        <v>90</v>
      </c>
      <c r="AP8" s="48" t="s">
        <v>90</v>
      </c>
    </row>
    <row r="9" spans="1:42" ht="17.100000000000001" customHeight="1" x14ac:dyDescent="0.25">
      <c r="A9" s="43" t="s">
        <v>30</v>
      </c>
      <c r="B9" s="44">
        <v>0.72429829199999995</v>
      </c>
      <c r="C9" s="44">
        <v>0.90404244300000003</v>
      </c>
      <c r="D9" s="44">
        <v>0.99976813499999995</v>
      </c>
      <c r="E9" s="44">
        <v>1.0424513900000001</v>
      </c>
      <c r="F9" s="44">
        <v>1.0004976800000001</v>
      </c>
      <c r="G9" s="44">
        <v>0.93549343399999996</v>
      </c>
      <c r="H9" s="44">
        <v>0.86824833899999998</v>
      </c>
      <c r="I9" s="44">
        <v>0.76429665000000002</v>
      </c>
      <c r="J9" s="44">
        <v>0.66926447700000002</v>
      </c>
      <c r="K9" s="45">
        <v>0.58315342000000003</v>
      </c>
      <c r="L9" s="45">
        <v>0.50931479499999999</v>
      </c>
      <c r="M9" s="45">
        <v>0.44763435099999999</v>
      </c>
      <c r="N9" s="45">
        <v>0.39192711299999999</v>
      </c>
      <c r="O9" s="45">
        <v>0.34570619600000002</v>
      </c>
      <c r="P9" s="45">
        <v>0.30785306299999998</v>
      </c>
      <c r="Q9" s="45">
        <v>0.27494407199999998</v>
      </c>
      <c r="R9" s="45">
        <v>0.24643046499999999</v>
      </c>
      <c r="S9" s="45">
        <v>0.221779214</v>
      </c>
      <c r="T9" s="45">
        <v>0.200388645</v>
      </c>
      <c r="U9" s="45">
        <v>0.182602561</v>
      </c>
      <c r="V9" s="45">
        <v>0.16571854599999999</v>
      </c>
      <c r="W9" s="45">
        <v>0.148415031</v>
      </c>
      <c r="X9" s="45">
        <v>0.13401716699999999</v>
      </c>
      <c r="Y9" s="45">
        <v>0.12061495799999999</v>
      </c>
      <c r="Z9" s="45">
        <v>0.111018832</v>
      </c>
      <c r="AA9" s="45">
        <v>0.101066947</v>
      </c>
      <c r="AB9" s="45">
        <v>9.0229537999999998E-2</v>
      </c>
      <c r="AC9" s="45">
        <v>8.1881598E-2</v>
      </c>
      <c r="AD9" s="45">
        <v>7.6226707000000005E-2</v>
      </c>
      <c r="AE9" s="45">
        <v>7.1081169E-2</v>
      </c>
      <c r="AF9" s="45">
        <v>5.7718778999999998E-2</v>
      </c>
      <c r="AG9" s="45">
        <v>5.3315252E-2</v>
      </c>
      <c r="AH9" s="45">
        <v>4.2556789999999997E-2</v>
      </c>
      <c r="AI9" s="45">
        <v>3.5172553000000002E-2</v>
      </c>
      <c r="AJ9" s="45">
        <v>2.5897250000000002E-3</v>
      </c>
      <c r="AK9" s="45" t="s">
        <v>90</v>
      </c>
      <c r="AL9" s="45" t="s">
        <v>90</v>
      </c>
      <c r="AM9" s="45" t="s">
        <v>90</v>
      </c>
      <c r="AN9" s="45" t="s">
        <v>90</v>
      </c>
      <c r="AO9" s="45" t="s">
        <v>90</v>
      </c>
      <c r="AP9" s="45" t="s">
        <v>90</v>
      </c>
    </row>
    <row r="10" spans="1:42" ht="17.100000000000001" customHeight="1" x14ac:dyDescent="0.25">
      <c r="A10" s="46" t="s">
        <v>29</v>
      </c>
      <c r="B10" s="47">
        <v>0.66703240281544995</v>
      </c>
      <c r="C10" s="47">
        <v>0.51434394995034005</v>
      </c>
      <c r="D10" s="47">
        <v>0.62805131470542996</v>
      </c>
      <c r="E10" s="47">
        <v>0.63875264296284995</v>
      </c>
      <c r="F10" s="47">
        <v>0.67923450723381995</v>
      </c>
      <c r="G10" s="47">
        <v>0.55403853035705997</v>
      </c>
      <c r="H10" s="47">
        <v>0.46885838275682001</v>
      </c>
      <c r="I10" s="47">
        <v>0.40872674278142002</v>
      </c>
      <c r="J10" s="47">
        <v>0.35862235028741002</v>
      </c>
      <c r="K10" s="47">
        <v>0.30390227348991999</v>
      </c>
      <c r="L10" s="47">
        <v>0.27211386639966001</v>
      </c>
      <c r="M10" s="47">
        <v>0.24912669723677</v>
      </c>
      <c r="N10" s="47">
        <v>0.22689743525962999</v>
      </c>
      <c r="O10" s="47">
        <v>0.20126153576989</v>
      </c>
      <c r="P10" s="47">
        <v>0.18761888186969</v>
      </c>
      <c r="Q10" s="47">
        <v>0.17634492246573</v>
      </c>
      <c r="R10" s="47">
        <v>0.14038661515056</v>
      </c>
      <c r="S10" s="47">
        <v>0.12371232677639001</v>
      </c>
      <c r="T10" s="47">
        <v>0.11658733324729</v>
      </c>
      <c r="U10" s="47">
        <v>0.11057220516227</v>
      </c>
      <c r="V10" s="47">
        <v>0.10463402690293</v>
      </c>
      <c r="W10" s="47">
        <v>9.9580564999999996E-2</v>
      </c>
      <c r="X10" s="47">
        <v>9.5014683200000005E-2</v>
      </c>
      <c r="Y10" s="47">
        <v>8.7352104900000005E-2</v>
      </c>
      <c r="Z10" s="47">
        <v>7.6201680300000005E-2</v>
      </c>
      <c r="AA10" s="47">
        <v>7.3229267799999997E-2</v>
      </c>
      <c r="AB10" s="47">
        <v>6.3013515399999998E-2</v>
      </c>
      <c r="AC10" s="47">
        <v>5.7261042900000003E-2</v>
      </c>
      <c r="AD10" s="47">
        <v>5.4081590200000002E-2</v>
      </c>
      <c r="AE10" s="48">
        <v>5.0467145099999999E-2</v>
      </c>
      <c r="AF10" s="48">
        <v>4.8883698400000002E-2</v>
      </c>
      <c r="AG10" s="48">
        <v>4.7495236900000001E-2</v>
      </c>
      <c r="AH10" s="48">
        <v>4.5950195868220002E-2</v>
      </c>
      <c r="AI10" s="48">
        <v>4.4654127170730001E-2</v>
      </c>
      <c r="AJ10" s="48">
        <v>4.3430501000000003E-2</v>
      </c>
      <c r="AK10" s="48">
        <v>3.6691542299999998E-2</v>
      </c>
      <c r="AL10" s="48">
        <v>2.9974629700000002E-2</v>
      </c>
      <c r="AM10" s="48">
        <v>2.90642097E-2</v>
      </c>
      <c r="AN10" s="48">
        <v>2.8201885699999998E-2</v>
      </c>
      <c r="AO10" s="48">
        <v>2.74581801E-2</v>
      </c>
      <c r="AP10" s="48">
        <v>2.6605798999999999E-2</v>
      </c>
    </row>
    <row r="11" spans="1:42" ht="17.100000000000001" customHeight="1" x14ac:dyDescent="0.25">
      <c r="A11" s="43" t="s">
        <v>27</v>
      </c>
      <c r="B11" s="44">
        <v>0.25921368596431998</v>
      </c>
      <c r="C11" s="44">
        <v>0.21939859670504999</v>
      </c>
      <c r="D11" s="44">
        <v>0.17668948063851</v>
      </c>
      <c r="E11" s="44">
        <v>0.14429210559923999</v>
      </c>
      <c r="F11" s="44">
        <v>0.11649747984028</v>
      </c>
      <c r="G11" s="44">
        <v>9.8223113099999995E-2</v>
      </c>
      <c r="H11" s="44">
        <v>8.2154334800000006E-2</v>
      </c>
      <c r="I11" s="44">
        <v>6.9377674799999997E-2</v>
      </c>
      <c r="J11" s="44">
        <v>5.7734055300000003E-2</v>
      </c>
      <c r="K11" s="45">
        <v>5.0028492541980003E-2</v>
      </c>
      <c r="L11" s="45">
        <v>4.29165003E-2</v>
      </c>
      <c r="M11" s="45">
        <v>3.71053015E-2</v>
      </c>
      <c r="N11" s="45">
        <v>3.1567189099999997E-2</v>
      </c>
      <c r="O11" s="45">
        <v>2.7922941600000001E-2</v>
      </c>
      <c r="P11" s="45">
        <v>2.44247561E-2</v>
      </c>
      <c r="Q11" s="45">
        <v>2.15110518E-2</v>
      </c>
      <c r="R11" s="45">
        <v>1.8624993199999999E-2</v>
      </c>
      <c r="S11" s="45">
        <v>1.6750401099999999E-2</v>
      </c>
      <c r="T11" s="45">
        <v>1.4886037600000001E-2</v>
      </c>
      <c r="U11" s="45">
        <v>1.3276645700000001E-2</v>
      </c>
      <c r="V11" s="45" t="s">
        <v>90</v>
      </c>
      <c r="W11" s="45" t="s">
        <v>90</v>
      </c>
      <c r="X11" s="45" t="s">
        <v>90</v>
      </c>
      <c r="Y11" s="45" t="s">
        <v>90</v>
      </c>
      <c r="Z11" s="45" t="s">
        <v>90</v>
      </c>
      <c r="AA11" s="45" t="s">
        <v>90</v>
      </c>
      <c r="AB11" s="45" t="s">
        <v>90</v>
      </c>
      <c r="AC11" s="45" t="s">
        <v>90</v>
      </c>
      <c r="AD11" s="45" t="s">
        <v>90</v>
      </c>
      <c r="AE11" s="45" t="s">
        <v>90</v>
      </c>
      <c r="AF11" s="45" t="s">
        <v>90</v>
      </c>
      <c r="AG11" s="45" t="s">
        <v>90</v>
      </c>
      <c r="AH11" s="45" t="s">
        <v>90</v>
      </c>
      <c r="AI11" s="45" t="s">
        <v>90</v>
      </c>
      <c r="AJ11" s="45" t="s">
        <v>90</v>
      </c>
      <c r="AK11" s="45" t="s">
        <v>90</v>
      </c>
      <c r="AL11" s="45" t="s">
        <v>90</v>
      </c>
      <c r="AM11" s="45" t="s">
        <v>90</v>
      </c>
      <c r="AN11" s="45" t="s">
        <v>90</v>
      </c>
      <c r="AO11" s="45" t="s">
        <v>90</v>
      </c>
      <c r="AP11" s="45" t="s">
        <v>90</v>
      </c>
    </row>
    <row r="12" spans="1:42" ht="17.100000000000001" customHeight="1" x14ac:dyDescent="0.25">
      <c r="A12" s="46" t="s">
        <v>36</v>
      </c>
      <c r="B12" s="47">
        <v>0.2</v>
      </c>
      <c r="C12" s="47">
        <v>0.7</v>
      </c>
      <c r="D12" s="47">
        <v>0.5</v>
      </c>
      <c r="E12" s="47">
        <v>0.4</v>
      </c>
      <c r="F12" s="47">
        <v>0.3</v>
      </c>
      <c r="G12" s="47">
        <v>0.8</v>
      </c>
      <c r="H12" s="47">
        <v>0.8</v>
      </c>
      <c r="I12" s="47">
        <v>0.6</v>
      </c>
      <c r="J12" s="47">
        <v>0.5</v>
      </c>
      <c r="K12" s="47">
        <v>0.4</v>
      </c>
      <c r="L12" s="47">
        <v>0.3</v>
      </c>
      <c r="M12" s="47">
        <v>0.3</v>
      </c>
      <c r="N12" s="47">
        <v>0.2</v>
      </c>
      <c r="O12" s="47">
        <v>0.2</v>
      </c>
      <c r="P12" s="47">
        <v>0.2</v>
      </c>
      <c r="Q12" s="47">
        <v>0.1</v>
      </c>
      <c r="R12" s="47">
        <v>0.1</v>
      </c>
      <c r="S12" s="47">
        <v>0.1</v>
      </c>
      <c r="T12" s="47">
        <v>0.1</v>
      </c>
      <c r="U12" s="47">
        <v>0.1</v>
      </c>
      <c r="V12" s="47" t="s">
        <v>90</v>
      </c>
      <c r="W12" s="47" t="s">
        <v>90</v>
      </c>
      <c r="X12" s="47" t="s">
        <v>90</v>
      </c>
      <c r="Y12" s="47" t="s">
        <v>90</v>
      </c>
      <c r="Z12" s="47" t="s">
        <v>90</v>
      </c>
      <c r="AA12" s="47" t="s">
        <v>90</v>
      </c>
      <c r="AB12" s="47" t="s">
        <v>90</v>
      </c>
      <c r="AC12" s="47" t="s">
        <v>90</v>
      </c>
      <c r="AD12" s="47" t="s">
        <v>90</v>
      </c>
      <c r="AE12" s="48" t="s">
        <v>90</v>
      </c>
      <c r="AF12" s="48" t="s">
        <v>90</v>
      </c>
      <c r="AG12" s="48" t="s">
        <v>90</v>
      </c>
      <c r="AH12" s="48" t="s">
        <v>90</v>
      </c>
      <c r="AI12" s="48" t="s">
        <v>90</v>
      </c>
      <c r="AJ12" s="48" t="s">
        <v>90</v>
      </c>
      <c r="AK12" s="48" t="s">
        <v>90</v>
      </c>
      <c r="AL12" s="48" t="s">
        <v>90</v>
      </c>
      <c r="AM12" s="48" t="s">
        <v>90</v>
      </c>
      <c r="AN12" s="48" t="s">
        <v>90</v>
      </c>
      <c r="AO12" s="48" t="s">
        <v>90</v>
      </c>
      <c r="AP12" s="48" t="s">
        <v>90</v>
      </c>
    </row>
    <row r="13" spans="1:42" ht="17.100000000000001" customHeight="1" x14ac:dyDescent="0.25">
      <c r="A13" s="43" t="s">
        <v>21</v>
      </c>
      <c r="B13" s="44">
        <v>0.14478251475331999</v>
      </c>
      <c r="C13" s="44">
        <v>0.11280758081895</v>
      </c>
      <c r="D13" s="44">
        <v>8.6568470300000006E-2</v>
      </c>
      <c r="E13" s="44">
        <v>6.6645177200000003E-2</v>
      </c>
      <c r="F13" s="44">
        <v>5.02510413E-2</v>
      </c>
      <c r="G13" s="44">
        <v>3.9274643300000002E-2</v>
      </c>
      <c r="H13" s="44">
        <v>3.0227398199999998E-2</v>
      </c>
      <c r="I13" s="44">
        <v>2.3334552000000001E-2</v>
      </c>
      <c r="J13" s="44">
        <v>1.7639802E-2</v>
      </c>
      <c r="K13" s="45">
        <v>1.3819706899999999E-2</v>
      </c>
      <c r="L13" s="45">
        <v>1.06600818E-2</v>
      </c>
      <c r="M13" s="45">
        <v>8.2464878000000005E-3</v>
      </c>
      <c r="N13" s="45">
        <v>6.2461823E-3</v>
      </c>
      <c r="O13" s="45">
        <v>4.9023838E-3</v>
      </c>
      <c r="P13" s="45">
        <v>3.7879554000000001E-3</v>
      </c>
      <c r="Q13" s="45">
        <v>2.9349388000000001E-3</v>
      </c>
      <c r="R13" s="45">
        <v>2.2263042000000002E-3</v>
      </c>
      <c r="S13" s="45">
        <v>1.7497153000000001E-3</v>
      </c>
      <c r="T13" s="45">
        <v>1.3536771E-3</v>
      </c>
      <c r="U13" s="45">
        <v>1.0475553277099999E-3</v>
      </c>
      <c r="V13" s="45" t="s">
        <v>90</v>
      </c>
      <c r="W13" s="45" t="s">
        <v>90</v>
      </c>
      <c r="X13" s="45" t="s">
        <v>90</v>
      </c>
      <c r="Y13" s="45" t="s">
        <v>90</v>
      </c>
      <c r="Z13" s="45" t="s">
        <v>90</v>
      </c>
      <c r="AA13" s="45" t="s">
        <v>90</v>
      </c>
      <c r="AB13" s="45" t="s">
        <v>90</v>
      </c>
      <c r="AC13" s="45" t="s">
        <v>90</v>
      </c>
      <c r="AD13" s="45" t="s">
        <v>90</v>
      </c>
      <c r="AE13" s="45" t="s">
        <v>90</v>
      </c>
      <c r="AF13" s="45" t="s">
        <v>90</v>
      </c>
      <c r="AG13" s="45" t="s">
        <v>90</v>
      </c>
      <c r="AH13" s="45" t="s">
        <v>90</v>
      </c>
      <c r="AI13" s="45" t="s">
        <v>90</v>
      </c>
      <c r="AJ13" s="45" t="s">
        <v>90</v>
      </c>
      <c r="AK13" s="45" t="s">
        <v>90</v>
      </c>
      <c r="AL13" s="45" t="s">
        <v>90</v>
      </c>
      <c r="AM13" s="45" t="s">
        <v>90</v>
      </c>
      <c r="AN13" s="45" t="s">
        <v>90</v>
      </c>
      <c r="AO13" s="45" t="s">
        <v>90</v>
      </c>
      <c r="AP13" s="45" t="s">
        <v>90</v>
      </c>
    </row>
    <row r="14" spans="1:42" ht="17.100000000000001" customHeight="1" x14ac:dyDescent="0.25">
      <c r="A14" s="46" t="s">
        <v>28</v>
      </c>
      <c r="B14" s="47">
        <v>0.10662338922882</v>
      </c>
      <c r="C14" s="47">
        <v>0.11847439758085</v>
      </c>
      <c r="D14" s="47">
        <v>0.1300087778</v>
      </c>
      <c r="E14" s="47">
        <v>0.1125729525</v>
      </c>
      <c r="F14" s="47">
        <v>9.8118303800000001E-2</v>
      </c>
      <c r="G14" s="47">
        <v>8.6879999099999994E-2</v>
      </c>
      <c r="H14" s="47">
        <v>7.80526515E-2</v>
      </c>
      <c r="I14" s="47">
        <v>7.0879216046240007E-2</v>
      </c>
      <c r="J14" s="47">
        <v>6.4453253899999993E-2</v>
      </c>
      <c r="K14" s="47">
        <v>5.912239936995E-2</v>
      </c>
      <c r="L14" s="47">
        <v>5.1271624000000002E-2</v>
      </c>
      <c r="M14" s="47">
        <v>4.7465561400000002E-2</v>
      </c>
      <c r="N14" s="47">
        <v>4.4081845799999998E-2</v>
      </c>
      <c r="O14" s="47">
        <v>4.1194940800000003E-2</v>
      </c>
      <c r="P14" s="47">
        <v>3.8614678299999997E-2</v>
      </c>
      <c r="Q14" s="47">
        <v>3.6392736600000003E-2</v>
      </c>
      <c r="R14" s="47">
        <v>2.9828491000000001E-3</v>
      </c>
      <c r="S14" s="47" t="s">
        <v>90</v>
      </c>
      <c r="T14" s="47" t="s">
        <v>90</v>
      </c>
      <c r="U14" s="47" t="s">
        <v>90</v>
      </c>
      <c r="V14" s="47" t="s">
        <v>90</v>
      </c>
      <c r="W14" s="47" t="s">
        <v>90</v>
      </c>
      <c r="X14" s="47" t="s">
        <v>90</v>
      </c>
      <c r="Y14" s="47" t="s">
        <v>90</v>
      </c>
      <c r="Z14" s="47" t="s">
        <v>90</v>
      </c>
      <c r="AA14" s="47" t="s">
        <v>90</v>
      </c>
      <c r="AB14" s="47" t="s">
        <v>90</v>
      </c>
      <c r="AC14" s="47" t="s">
        <v>90</v>
      </c>
      <c r="AD14" s="47" t="s">
        <v>90</v>
      </c>
      <c r="AE14" s="48" t="s">
        <v>90</v>
      </c>
      <c r="AF14" s="48" t="s">
        <v>90</v>
      </c>
      <c r="AG14" s="48" t="s">
        <v>90</v>
      </c>
      <c r="AH14" s="48" t="s">
        <v>90</v>
      </c>
      <c r="AI14" s="48" t="s">
        <v>90</v>
      </c>
      <c r="AJ14" s="48" t="s">
        <v>90</v>
      </c>
      <c r="AK14" s="48" t="s">
        <v>90</v>
      </c>
      <c r="AL14" s="48" t="s">
        <v>90</v>
      </c>
      <c r="AM14" s="48" t="s">
        <v>90</v>
      </c>
      <c r="AN14" s="48" t="s">
        <v>90</v>
      </c>
      <c r="AO14" s="48" t="s">
        <v>90</v>
      </c>
      <c r="AP14" s="48" t="s">
        <v>90</v>
      </c>
    </row>
    <row r="15" spans="1:42" ht="17.100000000000001" customHeight="1" x14ac:dyDescent="0.25">
      <c r="A15" s="43" t="s">
        <v>22</v>
      </c>
      <c r="B15" s="44">
        <v>6.7277766899999994E-2</v>
      </c>
      <c r="C15" s="44">
        <v>5.3425192000000003E-2</v>
      </c>
      <c r="D15" s="44">
        <v>4.2464555600000002E-2</v>
      </c>
      <c r="E15" s="44">
        <v>3.440054E-2</v>
      </c>
      <c r="F15" s="44">
        <v>2.800359659789E-2</v>
      </c>
      <c r="G15" s="44">
        <v>2.3740985120029999E-2</v>
      </c>
      <c r="H15" s="44">
        <v>2.01012569E-2</v>
      </c>
      <c r="I15" s="44">
        <v>1.56242625E-2</v>
      </c>
      <c r="J15" s="44">
        <v>1.31374328E-2</v>
      </c>
      <c r="K15" s="45">
        <v>1.09498324E-2</v>
      </c>
      <c r="L15" s="45">
        <v>2.4255156999999999E-3</v>
      </c>
      <c r="M15" s="45" t="s">
        <v>90</v>
      </c>
      <c r="N15" s="45" t="s">
        <v>90</v>
      </c>
      <c r="O15" s="45" t="s">
        <v>90</v>
      </c>
      <c r="P15" s="45" t="s">
        <v>90</v>
      </c>
      <c r="Q15" s="45" t="s">
        <v>90</v>
      </c>
      <c r="R15" s="45" t="s">
        <v>90</v>
      </c>
      <c r="S15" s="45" t="s">
        <v>90</v>
      </c>
      <c r="T15" s="45" t="s">
        <v>90</v>
      </c>
      <c r="U15" s="45" t="s">
        <v>90</v>
      </c>
      <c r="V15" s="45" t="s">
        <v>90</v>
      </c>
      <c r="W15" s="45" t="s">
        <v>90</v>
      </c>
      <c r="X15" s="45" t="s">
        <v>90</v>
      </c>
      <c r="Y15" s="45" t="s">
        <v>90</v>
      </c>
      <c r="Z15" s="45" t="s">
        <v>90</v>
      </c>
      <c r="AA15" s="45" t="s">
        <v>90</v>
      </c>
      <c r="AB15" s="45" t="s">
        <v>90</v>
      </c>
      <c r="AC15" s="45" t="s">
        <v>90</v>
      </c>
      <c r="AD15" s="45" t="s">
        <v>90</v>
      </c>
      <c r="AE15" s="45" t="s">
        <v>90</v>
      </c>
      <c r="AF15" s="45" t="s">
        <v>90</v>
      </c>
      <c r="AG15" s="45" t="s">
        <v>90</v>
      </c>
      <c r="AH15" s="45" t="s">
        <v>90</v>
      </c>
      <c r="AI15" s="45" t="s">
        <v>90</v>
      </c>
      <c r="AJ15" s="45" t="s">
        <v>90</v>
      </c>
      <c r="AK15" s="45" t="s">
        <v>90</v>
      </c>
      <c r="AL15" s="45" t="s">
        <v>90</v>
      </c>
      <c r="AM15" s="45" t="s">
        <v>90</v>
      </c>
      <c r="AN15" s="45" t="s">
        <v>90</v>
      </c>
      <c r="AO15" s="45" t="s">
        <v>90</v>
      </c>
      <c r="AP15" s="45" t="s">
        <v>90</v>
      </c>
    </row>
    <row r="16" spans="1:42" ht="17.100000000000001" customHeight="1" x14ac:dyDescent="0.25">
      <c r="A16" s="46" t="s">
        <v>18</v>
      </c>
      <c r="B16" s="47">
        <v>4.7977724700000002E-2</v>
      </c>
      <c r="C16" s="47">
        <v>4.5097983299999998E-2</v>
      </c>
      <c r="D16" s="47">
        <v>3.8348852599999997E-2</v>
      </c>
      <c r="E16" s="47">
        <v>3.3318077299999999E-2</v>
      </c>
      <c r="F16" s="47">
        <v>2.92519158E-2</v>
      </c>
      <c r="G16" s="47">
        <v>2.6096424699999999E-2</v>
      </c>
      <c r="H16" s="47">
        <v>2.35312404E-2</v>
      </c>
      <c r="I16" s="47">
        <v>2.1458073800000001E-2</v>
      </c>
      <c r="J16" s="47">
        <v>1.9580930440519999E-2</v>
      </c>
      <c r="K16" s="47">
        <v>1.80064443E-2</v>
      </c>
      <c r="L16" s="47">
        <v>1.6621921999670001E-2</v>
      </c>
      <c r="M16" s="47">
        <v>1.5430922499999999E-2</v>
      </c>
      <c r="N16" s="47">
        <v>1.42810314E-2</v>
      </c>
      <c r="O16" s="47">
        <v>1.3279884400000001E-2</v>
      </c>
      <c r="P16" s="47">
        <v>1.23682286E-2</v>
      </c>
      <c r="Q16" s="47">
        <v>1.15646025E-2</v>
      </c>
      <c r="R16" s="47">
        <v>1.07658297E-2</v>
      </c>
      <c r="S16" s="47">
        <v>1.0060006E-2</v>
      </c>
      <c r="T16" s="47">
        <v>9.4080959999999995E-3</v>
      </c>
      <c r="U16" s="47">
        <v>8.8058543000000006E-3</v>
      </c>
      <c r="V16" s="47" t="s">
        <v>90</v>
      </c>
      <c r="W16" s="47" t="s">
        <v>90</v>
      </c>
      <c r="X16" s="47" t="s">
        <v>90</v>
      </c>
      <c r="Y16" s="47" t="s">
        <v>90</v>
      </c>
      <c r="Z16" s="47" t="s">
        <v>90</v>
      </c>
      <c r="AA16" s="47" t="s">
        <v>90</v>
      </c>
      <c r="AB16" s="47" t="s">
        <v>90</v>
      </c>
      <c r="AC16" s="47" t="s">
        <v>90</v>
      </c>
      <c r="AD16" s="47" t="s">
        <v>90</v>
      </c>
      <c r="AE16" s="48" t="s">
        <v>90</v>
      </c>
      <c r="AF16" s="48" t="s">
        <v>90</v>
      </c>
      <c r="AG16" s="48" t="s">
        <v>90</v>
      </c>
      <c r="AH16" s="48" t="s">
        <v>90</v>
      </c>
      <c r="AI16" s="48" t="s">
        <v>90</v>
      </c>
      <c r="AJ16" s="48" t="s">
        <v>90</v>
      </c>
      <c r="AK16" s="48" t="s">
        <v>90</v>
      </c>
      <c r="AL16" s="48" t="s">
        <v>90</v>
      </c>
      <c r="AM16" s="48" t="s">
        <v>90</v>
      </c>
      <c r="AN16" s="48" t="s">
        <v>90</v>
      </c>
      <c r="AO16" s="48" t="s">
        <v>90</v>
      </c>
      <c r="AP16" s="48" t="s">
        <v>90</v>
      </c>
    </row>
    <row r="17" spans="1:42" ht="17.100000000000001" customHeight="1" x14ac:dyDescent="0.25">
      <c r="A17" s="43" t="s">
        <v>26</v>
      </c>
      <c r="B17" s="44">
        <v>3.3509999999999998E-2</v>
      </c>
      <c r="C17" s="44">
        <v>0.18737999999999999</v>
      </c>
      <c r="D17" s="44">
        <v>0.26112999999999997</v>
      </c>
      <c r="E17" s="44">
        <v>0.32840000000000003</v>
      </c>
      <c r="F17" s="44">
        <v>0.38880999999999999</v>
      </c>
      <c r="G17" s="44">
        <v>0.31791999999999998</v>
      </c>
      <c r="H17" s="44">
        <v>0.26124999999999998</v>
      </c>
      <c r="I17" s="44">
        <v>0.19141</v>
      </c>
      <c r="J17" s="44">
        <v>0.1152</v>
      </c>
      <c r="K17" s="45">
        <v>9.3149999999999997E-2</v>
      </c>
      <c r="L17" s="45">
        <v>7.4749999999999997E-2</v>
      </c>
      <c r="M17" s="45">
        <v>6.0150000000000002E-2</v>
      </c>
      <c r="N17" s="45">
        <v>4.8649999999999999E-2</v>
      </c>
      <c r="O17" s="45">
        <v>3.9449999999999999E-2</v>
      </c>
      <c r="P17" s="45" t="s">
        <v>90</v>
      </c>
      <c r="Q17" s="45" t="s">
        <v>90</v>
      </c>
      <c r="R17" s="45" t="s">
        <v>90</v>
      </c>
      <c r="S17" s="45" t="s">
        <v>90</v>
      </c>
      <c r="T17" s="45" t="s">
        <v>90</v>
      </c>
      <c r="U17" s="45" t="s">
        <v>90</v>
      </c>
      <c r="V17" s="45" t="s">
        <v>90</v>
      </c>
      <c r="W17" s="45" t="s">
        <v>90</v>
      </c>
      <c r="X17" s="45" t="s">
        <v>90</v>
      </c>
      <c r="Y17" s="45" t="s">
        <v>90</v>
      </c>
      <c r="Z17" s="45" t="s">
        <v>90</v>
      </c>
      <c r="AA17" s="45" t="s">
        <v>90</v>
      </c>
      <c r="AB17" s="45" t="s">
        <v>90</v>
      </c>
      <c r="AC17" s="45" t="s">
        <v>90</v>
      </c>
      <c r="AD17" s="45" t="s">
        <v>90</v>
      </c>
      <c r="AE17" s="45" t="s">
        <v>90</v>
      </c>
      <c r="AF17" s="45" t="s">
        <v>90</v>
      </c>
      <c r="AG17" s="45" t="s">
        <v>90</v>
      </c>
      <c r="AH17" s="45" t="s">
        <v>90</v>
      </c>
      <c r="AI17" s="45" t="s">
        <v>90</v>
      </c>
      <c r="AJ17" s="45" t="s">
        <v>90</v>
      </c>
      <c r="AK17" s="45" t="s">
        <v>90</v>
      </c>
      <c r="AL17" s="45" t="s">
        <v>90</v>
      </c>
      <c r="AM17" s="45" t="s">
        <v>90</v>
      </c>
      <c r="AN17" s="45" t="s">
        <v>90</v>
      </c>
      <c r="AO17" s="45" t="s">
        <v>90</v>
      </c>
      <c r="AP17" s="45" t="s">
        <v>90</v>
      </c>
    </row>
    <row r="18" spans="1:42" ht="17.100000000000001" customHeight="1" x14ac:dyDescent="0.25">
      <c r="A18" s="46" t="s">
        <v>20</v>
      </c>
      <c r="B18" s="47">
        <v>3.0589999999999999E-2</v>
      </c>
      <c r="C18" s="47">
        <v>2.2270000000000002E-2</v>
      </c>
      <c r="D18" s="47">
        <v>1.7819999999999999E-2</v>
      </c>
      <c r="E18" s="47">
        <v>1.426E-2</v>
      </c>
      <c r="F18" s="47">
        <v>1.1440000000000001E-2</v>
      </c>
      <c r="G18" s="47">
        <v>9.1299999999999992E-3</v>
      </c>
      <c r="H18" s="47">
        <v>7.3000000000000001E-3</v>
      </c>
      <c r="I18" s="47">
        <v>5.8399999999999997E-3</v>
      </c>
      <c r="J18" s="47">
        <v>1.25E-3</v>
      </c>
      <c r="K18" s="47" t="s">
        <v>90</v>
      </c>
      <c r="L18" s="47" t="s">
        <v>90</v>
      </c>
      <c r="M18" s="47" t="s">
        <v>90</v>
      </c>
      <c r="N18" s="47" t="s">
        <v>90</v>
      </c>
      <c r="O18" s="47" t="s">
        <v>90</v>
      </c>
      <c r="P18" s="47" t="s">
        <v>90</v>
      </c>
      <c r="Q18" s="47" t="s">
        <v>90</v>
      </c>
      <c r="R18" s="47" t="s">
        <v>90</v>
      </c>
      <c r="S18" s="47" t="s">
        <v>90</v>
      </c>
      <c r="T18" s="47" t="s">
        <v>90</v>
      </c>
      <c r="U18" s="47" t="s">
        <v>90</v>
      </c>
      <c r="V18" s="47" t="s">
        <v>90</v>
      </c>
      <c r="W18" s="47" t="s">
        <v>90</v>
      </c>
      <c r="X18" s="47" t="s">
        <v>90</v>
      </c>
      <c r="Y18" s="47" t="s">
        <v>90</v>
      </c>
      <c r="Z18" s="47" t="s">
        <v>90</v>
      </c>
      <c r="AA18" s="47" t="s">
        <v>90</v>
      </c>
      <c r="AB18" s="47" t="s">
        <v>90</v>
      </c>
      <c r="AC18" s="47" t="s">
        <v>90</v>
      </c>
      <c r="AD18" s="47" t="s">
        <v>90</v>
      </c>
      <c r="AE18" s="48" t="s">
        <v>90</v>
      </c>
      <c r="AF18" s="48" t="s">
        <v>90</v>
      </c>
      <c r="AG18" s="48" t="s">
        <v>90</v>
      </c>
      <c r="AH18" s="48" t="s">
        <v>90</v>
      </c>
      <c r="AI18" s="48" t="s">
        <v>90</v>
      </c>
      <c r="AJ18" s="48" t="s">
        <v>90</v>
      </c>
      <c r="AK18" s="48" t="s">
        <v>90</v>
      </c>
      <c r="AL18" s="48" t="s">
        <v>90</v>
      </c>
      <c r="AM18" s="48" t="s">
        <v>90</v>
      </c>
      <c r="AN18" s="48" t="s">
        <v>90</v>
      </c>
      <c r="AO18" s="48" t="s">
        <v>90</v>
      </c>
      <c r="AP18" s="48" t="s">
        <v>90</v>
      </c>
    </row>
    <row r="19" spans="1:42" ht="17.100000000000001" customHeight="1" x14ac:dyDescent="0.25">
      <c r="A19" s="43" t="s">
        <v>19</v>
      </c>
      <c r="B19" s="44">
        <v>2.5988000000000001E-2</v>
      </c>
      <c r="C19" s="44">
        <v>2.0038500000000001E-2</v>
      </c>
      <c r="D19" s="44">
        <v>1.61695E-2</v>
      </c>
      <c r="E19" s="44">
        <v>1.32858E-2</v>
      </c>
      <c r="F19" s="44">
        <v>1.09865E-2</v>
      </c>
      <c r="G19" s="44">
        <v>9.2344999999999997E-3</v>
      </c>
      <c r="H19" s="44">
        <v>7.8475000000000003E-3</v>
      </c>
      <c r="I19" s="44">
        <v>6.7343999999999998E-3</v>
      </c>
      <c r="J19" s="44">
        <v>5.8034999999999996E-3</v>
      </c>
      <c r="K19" s="45">
        <v>5.0369999999999998E-3</v>
      </c>
      <c r="L19" s="45">
        <v>3.5040000000000002E-3</v>
      </c>
      <c r="M19" s="45">
        <v>2.2325999999999999E-3</v>
      </c>
      <c r="N19" s="45">
        <v>1.9345E-3</v>
      </c>
      <c r="O19" s="45" t="s">
        <v>90</v>
      </c>
      <c r="P19" s="45" t="s">
        <v>90</v>
      </c>
      <c r="Q19" s="45" t="s">
        <v>90</v>
      </c>
      <c r="R19" s="45" t="s">
        <v>90</v>
      </c>
      <c r="S19" s="45" t="s">
        <v>90</v>
      </c>
      <c r="T19" s="45" t="s">
        <v>90</v>
      </c>
      <c r="U19" s="45" t="s">
        <v>90</v>
      </c>
      <c r="V19" s="45" t="s">
        <v>90</v>
      </c>
      <c r="W19" s="45" t="s">
        <v>90</v>
      </c>
      <c r="X19" s="45" t="s">
        <v>90</v>
      </c>
      <c r="Y19" s="45" t="s">
        <v>90</v>
      </c>
      <c r="Z19" s="45" t="s">
        <v>90</v>
      </c>
      <c r="AA19" s="45" t="s">
        <v>90</v>
      </c>
      <c r="AB19" s="45" t="s">
        <v>90</v>
      </c>
      <c r="AC19" s="45" t="s">
        <v>90</v>
      </c>
      <c r="AD19" s="45" t="s">
        <v>90</v>
      </c>
      <c r="AE19" s="45" t="s">
        <v>90</v>
      </c>
      <c r="AF19" s="45" t="s">
        <v>90</v>
      </c>
      <c r="AG19" s="45" t="s">
        <v>90</v>
      </c>
      <c r="AH19" s="45" t="s">
        <v>90</v>
      </c>
      <c r="AI19" s="45" t="s">
        <v>90</v>
      </c>
      <c r="AJ19" s="45" t="s">
        <v>90</v>
      </c>
      <c r="AK19" s="45" t="s">
        <v>90</v>
      </c>
      <c r="AL19" s="45" t="s">
        <v>90</v>
      </c>
      <c r="AM19" s="45" t="s">
        <v>90</v>
      </c>
      <c r="AN19" s="45" t="s">
        <v>90</v>
      </c>
      <c r="AO19" s="45" t="s">
        <v>90</v>
      </c>
      <c r="AP19" s="45" t="s">
        <v>90</v>
      </c>
    </row>
    <row r="20" spans="1:42" ht="17.100000000000001" customHeight="1" x14ac:dyDescent="0.25">
      <c r="A20" s="46" t="s">
        <v>34</v>
      </c>
      <c r="B20" s="47">
        <v>0.02</v>
      </c>
      <c r="C20" s="47">
        <v>0.02</v>
      </c>
      <c r="D20" s="47">
        <v>0.02</v>
      </c>
      <c r="E20" s="47">
        <v>0.03</v>
      </c>
      <c r="F20" s="47">
        <v>0.02</v>
      </c>
      <c r="G20" s="47">
        <v>0.02</v>
      </c>
      <c r="H20" s="47">
        <v>0.01</v>
      </c>
      <c r="I20" s="47">
        <v>0.01</v>
      </c>
      <c r="J20" s="47">
        <v>0.01</v>
      </c>
      <c r="K20" s="47" t="s">
        <v>90</v>
      </c>
      <c r="L20" s="47" t="s">
        <v>90</v>
      </c>
      <c r="M20" s="47" t="s">
        <v>90</v>
      </c>
      <c r="N20" s="47" t="s">
        <v>90</v>
      </c>
      <c r="O20" s="47" t="s">
        <v>90</v>
      </c>
      <c r="P20" s="47" t="s">
        <v>90</v>
      </c>
      <c r="Q20" s="47" t="s">
        <v>90</v>
      </c>
      <c r="R20" s="47" t="s">
        <v>90</v>
      </c>
      <c r="S20" s="47" t="s">
        <v>90</v>
      </c>
      <c r="T20" s="47" t="s">
        <v>90</v>
      </c>
      <c r="U20" s="47" t="s">
        <v>90</v>
      </c>
      <c r="V20" s="47" t="s">
        <v>90</v>
      </c>
      <c r="W20" s="47" t="s">
        <v>90</v>
      </c>
      <c r="X20" s="47" t="s">
        <v>90</v>
      </c>
      <c r="Y20" s="47" t="s">
        <v>90</v>
      </c>
      <c r="Z20" s="47" t="s">
        <v>90</v>
      </c>
      <c r="AA20" s="47" t="s">
        <v>90</v>
      </c>
      <c r="AB20" s="47" t="s">
        <v>90</v>
      </c>
      <c r="AC20" s="47" t="s">
        <v>90</v>
      </c>
      <c r="AD20" s="47" t="s">
        <v>90</v>
      </c>
      <c r="AE20" s="48" t="s">
        <v>90</v>
      </c>
      <c r="AF20" s="48" t="s">
        <v>90</v>
      </c>
      <c r="AG20" s="48" t="s">
        <v>90</v>
      </c>
      <c r="AH20" s="48" t="s">
        <v>90</v>
      </c>
      <c r="AI20" s="48" t="s">
        <v>90</v>
      </c>
      <c r="AJ20" s="48" t="s">
        <v>90</v>
      </c>
      <c r="AK20" s="48" t="s">
        <v>90</v>
      </c>
      <c r="AL20" s="48" t="s">
        <v>90</v>
      </c>
      <c r="AM20" s="48" t="s">
        <v>90</v>
      </c>
      <c r="AN20" s="48" t="s">
        <v>90</v>
      </c>
      <c r="AO20" s="48" t="s">
        <v>90</v>
      </c>
      <c r="AP20" s="48" t="s">
        <v>90</v>
      </c>
    </row>
    <row r="21" spans="1:42" ht="17.100000000000001" customHeight="1" x14ac:dyDescent="0.25">
      <c r="A21" s="43" t="s">
        <v>15</v>
      </c>
      <c r="B21" s="44">
        <v>7.6172085E-3</v>
      </c>
      <c r="C21" s="44">
        <v>6.8720858999999999E-3</v>
      </c>
      <c r="D21" s="44">
        <v>6.2311980000000003E-3</v>
      </c>
      <c r="E21" s="44">
        <v>5.6908252999999997E-3</v>
      </c>
      <c r="F21" s="44">
        <v>5.1905453683199999E-3</v>
      </c>
      <c r="G21" s="44">
        <v>4.7659306E-3</v>
      </c>
      <c r="H21" s="44">
        <v>4.3913720999999998E-3</v>
      </c>
      <c r="I21" s="44">
        <v>4.0699992000000004E-3</v>
      </c>
      <c r="J21" s="44">
        <v>3.7627556999999998E-3</v>
      </c>
      <c r="K21" s="45">
        <v>3.4982479000000002E-3</v>
      </c>
      <c r="L21" s="45">
        <v>3.2606839000000002E-3</v>
      </c>
      <c r="M21" s="45">
        <v>3.0545962999999998E-3</v>
      </c>
      <c r="N21" s="45">
        <v>2.8522879000000001E-3</v>
      </c>
      <c r="O21" s="45">
        <v>2.6765121999999999E-3</v>
      </c>
      <c r="P21" s="45">
        <v>2.5164994999999999E-3</v>
      </c>
      <c r="Q21" s="45">
        <v>2.3767249000000001E-3</v>
      </c>
      <c r="R21" s="45">
        <v>2.2363499000000002E-3</v>
      </c>
      <c r="S21" s="45">
        <v>2.1136638999999999E-3</v>
      </c>
      <c r="T21" s="45">
        <v>2.0008041000000002E-3</v>
      </c>
      <c r="U21" s="45">
        <v>1.9018097E-3</v>
      </c>
      <c r="V21" s="45">
        <v>4.2675269999999999E-4</v>
      </c>
      <c r="W21" s="45" t="s">
        <v>90</v>
      </c>
      <c r="X21" s="45" t="s">
        <v>90</v>
      </c>
      <c r="Y21" s="45" t="s">
        <v>90</v>
      </c>
      <c r="Z21" s="45" t="s">
        <v>90</v>
      </c>
      <c r="AA21" s="45" t="s">
        <v>90</v>
      </c>
      <c r="AB21" s="45" t="s">
        <v>90</v>
      </c>
      <c r="AC21" s="45" t="s">
        <v>90</v>
      </c>
      <c r="AD21" s="45" t="s">
        <v>90</v>
      </c>
      <c r="AE21" s="45" t="s">
        <v>90</v>
      </c>
      <c r="AF21" s="45" t="s">
        <v>90</v>
      </c>
      <c r="AG21" s="45" t="s">
        <v>90</v>
      </c>
      <c r="AH21" s="45" t="s">
        <v>90</v>
      </c>
      <c r="AI21" s="45" t="s">
        <v>90</v>
      </c>
      <c r="AJ21" s="45" t="s">
        <v>90</v>
      </c>
      <c r="AK21" s="45" t="s">
        <v>90</v>
      </c>
      <c r="AL21" s="45" t="s">
        <v>90</v>
      </c>
      <c r="AM21" s="45" t="s">
        <v>90</v>
      </c>
      <c r="AN21" s="45" t="s">
        <v>90</v>
      </c>
      <c r="AO21" s="45" t="s">
        <v>90</v>
      </c>
      <c r="AP21" s="45" t="s">
        <v>90</v>
      </c>
    </row>
    <row r="22" spans="1:42" ht="17.100000000000001" customHeight="1" x14ac:dyDescent="0.25">
      <c r="A22" s="46" t="s">
        <v>32</v>
      </c>
      <c r="B22" s="47">
        <v>5.3654999999999996E-3</v>
      </c>
      <c r="C22" s="47">
        <v>4.5259999999999996E-3</v>
      </c>
      <c r="D22" s="47">
        <v>3.3944999999999999E-3</v>
      </c>
      <c r="E22" s="47">
        <v>2.6718000000000002E-3</v>
      </c>
      <c r="F22" s="47">
        <v>2.3725E-3</v>
      </c>
      <c r="G22" s="47">
        <v>2.1535E-3</v>
      </c>
      <c r="H22" s="47">
        <v>1.1314999999999999E-3</v>
      </c>
      <c r="I22" s="47">
        <v>9.8820000000000006E-4</v>
      </c>
      <c r="J22" s="47" t="s">
        <v>90</v>
      </c>
      <c r="K22" s="47" t="s">
        <v>90</v>
      </c>
      <c r="L22" s="47" t="s">
        <v>90</v>
      </c>
      <c r="M22" s="47" t="s">
        <v>90</v>
      </c>
      <c r="N22" s="47" t="s">
        <v>90</v>
      </c>
      <c r="O22" s="47" t="s">
        <v>90</v>
      </c>
      <c r="P22" s="47" t="s">
        <v>90</v>
      </c>
      <c r="Q22" s="47" t="s">
        <v>90</v>
      </c>
      <c r="R22" s="47" t="s">
        <v>90</v>
      </c>
      <c r="S22" s="47" t="s">
        <v>90</v>
      </c>
      <c r="T22" s="47" t="s">
        <v>90</v>
      </c>
      <c r="U22" s="47" t="s">
        <v>90</v>
      </c>
      <c r="V22" s="47" t="s">
        <v>90</v>
      </c>
      <c r="W22" s="47" t="s">
        <v>90</v>
      </c>
      <c r="X22" s="47" t="s">
        <v>90</v>
      </c>
      <c r="Y22" s="47" t="s">
        <v>90</v>
      </c>
      <c r="Z22" s="47" t="s">
        <v>90</v>
      </c>
      <c r="AA22" s="47" t="s">
        <v>90</v>
      </c>
      <c r="AB22" s="47" t="s">
        <v>90</v>
      </c>
      <c r="AC22" s="47" t="s">
        <v>90</v>
      </c>
      <c r="AD22" s="47" t="s">
        <v>90</v>
      </c>
      <c r="AE22" s="48" t="s">
        <v>90</v>
      </c>
      <c r="AF22" s="48" t="s">
        <v>90</v>
      </c>
      <c r="AG22" s="48" t="s">
        <v>90</v>
      </c>
      <c r="AH22" s="48" t="s">
        <v>90</v>
      </c>
      <c r="AI22" s="48" t="s">
        <v>90</v>
      </c>
      <c r="AJ22" s="48" t="s">
        <v>90</v>
      </c>
      <c r="AK22" s="48" t="s">
        <v>90</v>
      </c>
      <c r="AL22" s="48" t="s">
        <v>90</v>
      </c>
      <c r="AM22" s="48" t="s">
        <v>90</v>
      </c>
      <c r="AN22" s="48" t="s">
        <v>90</v>
      </c>
      <c r="AO22" s="48" t="s">
        <v>90</v>
      </c>
      <c r="AP22" s="48" t="s">
        <v>90</v>
      </c>
    </row>
    <row r="23" spans="1:42" ht="17.100000000000001" customHeight="1" x14ac:dyDescent="0.25">
      <c r="A23" s="43" t="s">
        <v>13</v>
      </c>
      <c r="B23" s="44">
        <v>9.76201625E-4</v>
      </c>
      <c r="C23" s="44">
        <v>9.1877799999999998E-4</v>
      </c>
      <c r="D23" s="44">
        <v>9.1877799999999998E-4</v>
      </c>
      <c r="E23" s="44">
        <v>9.2129519999999999E-4</v>
      </c>
      <c r="F23" s="44">
        <v>7.0822470000000005E-4</v>
      </c>
      <c r="G23" s="44">
        <v>6.5627000000000003E-4</v>
      </c>
      <c r="H23" s="44" t="s">
        <v>90</v>
      </c>
      <c r="I23" s="44" t="s">
        <v>90</v>
      </c>
      <c r="J23" s="44" t="s">
        <v>90</v>
      </c>
      <c r="K23" s="45" t="s">
        <v>90</v>
      </c>
      <c r="L23" s="45" t="s">
        <v>90</v>
      </c>
      <c r="M23" s="45" t="s">
        <v>90</v>
      </c>
      <c r="N23" s="45" t="s">
        <v>90</v>
      </c>
      <c r="O23" s="45" t="s">
        <v>90</v>
      </c>
      <c r="P23" s="45" t="s">
        <v>90</v>
      </c>
      <c r="Q23" s="45" t="s">
        <v>90</v>
      </c>
      <c r="R23" s="45" t="s">
        <v>90</v>
      </c>
      <c r="S23" s="45" t="s">
        <v>90</v>
      </c>
      <c r="T23" s="45" t="s">
        <v>90</v>
      </c>
      <c r="U23" s="45" t="s">
        <v>90</v>
      </c>
      <c r="V23" s="45" t="s">
        <v>90</v>
      </c>
      <c r="W23" s="45" t="s">
        <v>90</v>
      </c>
      <c r="X23" s="45" t="s">
        <v>90</v>
      </c>
      <c r="Y23" s="45" t="s">
        <v>90</v>
      </c>
      <c r="Z23" s="45" t="s">
        <v>90</v>
      </c>
      <c r="AA23" s="45" t="s">
        <v>90</v>
      </c>
      <c r="AB23" s="45" t="s">
        <v>90</v>
      </c>
      <c r="AC23" s="45" t="s">
        <v>90</v>
      </c>
      <c r="AD23" s="45" t="s">
        <v>90</v>
      </c>
      <c r="AE23" s="45" t="s">
        <v>90</v>
      </c>
      <c r="AF23" s="45" t="s">
        <v>90</v>
      </c>
      <c r="AG23" s="45" t="s">
        <v>90</v>
      </c>
      <c r="AH23" s="45" t="s">
        <v>90</v>
      </c>
      <c r="AI23" s="45" t="s">
        <v>90</v>
      </c>
      <c r="AJ23" s="45" t="s">
        <v>90</v>
      </c>
      <c r="AK23" s="45" t="s">
        <v>90</v>
      </c>
      <c r="AL23" s="45" t="s">
        <v>90</v>
      </c>
      <c r="AM23" s="45" t="s">
        <v>90</v>
      </c>
      <c r="AN23" s="45" t="s">
        <v>90</v>
      </c>
      <c r="AO23" s="45" t="s">
        <v>90</v>
      </c>
      <c r="AP23" s="45" t="s">
        <v>90</v>
      </c>
    </row>
    <row r="24" spans="1:42" ht="17.100000000000001" customHeight="1" x14ac:dyDescent="0.25">
      <c r="A24" s="46" t="s">
        <v>16</v>
      </c>
      <c r="B24" s="47" t="s">
        <v>90</v>
      </c>
      <c r="C24" s="47" t="s">
        <v>90</v>
      </c>
      <c r="D24" s="47" t="s">
        <v>90</v>
      </c>
      <c r="E24" s="47">
        <v>7.0017639600000001E-2</v>
      </c>
      <c r="F24" s="47">
        <v>4.4586759900000002E-2</v>
      </c>
      <c r="G24" s="47">
        <v>2.89820527E-2</v>
      </c>
      <c r="H24" s="47">
        <v>2.0478785199999999E-2</v>
      </c>
      <c r="I24" s="47">
        <v>1.53428325E-2</v>
      </c>
      <c r="J24" s="47">
        <v>1.19043877E-2</v>
      </c>
      <c r="K24" s="47">
        <v>9.5524362999999998E-3</v>
      </c>
      <c r="L24" s="47">
        <v>7.8502315000000007E-3</v>
      </c>
      <c r="M24" s="47">
        <v>6.5928269999999999E-3</v>
      </c>
      <c r="N24" s="47">
        <v>5.5941606000000001E-3</v>
      </c>
      <c r="O24" s="47">
        <v>4.8240320843400001E-3</v>
      </c>
      <c r="P24" s="47">
        <v>4.2066804999999997E-3</v>
      </c>
      <c r="Q24" s="47">
        <v>8.4093510000000005E-4</v>
      </c>
      <c r="R24" s="47" t="s">
        <v>90</v>
      </c>
      <c r="S24" s="47" t="s">
        <v>90</v>
      </c>
      <c r="T24" s="47" t="s">
        <v>90</v>
      </c>
      <c r="U24" s="47" t="s">
        <v>90</v>
      </c>
      <c r="V24" s="47" t="s">
        <v>90</v>
      </c>
      <c r="W24" s="47" t="s">
        <v>90</v>
      </c>
      <c r="X24" s="47" t="s">
        <v>90</v>
      </c>
      <c r="Y24" s="47" t="s">
        <v>90</v>
      </c>
      <c r="Z24" s="47" t="s">
        <v>90</v>
      </c>
      <c r="AA24" s="47" t="s">
        <v>90</v>
      </c>
      <c r="AB24" s="47" t="s">
        <v>90</v>
      </c>
      <c r="AC24" s="47" t="s">
        <v>90</v>
      </c>
      <c r="AD24" s="47" t="s">
        <v>90</v>
      </c>
      <c r="AE24" s="48" t="s">
        <v>90</v>
      </c>
      <c r="AF24" s="48" t="s">
        <v>90</v>
      </c>
      <c r="AG24" s="48" t="s">
        <v>90</v>
      </c>
      <c r="AH24" s="48" t="s">
        <v>90</v>
      </c>
      <c r="AI24" s="48" t="s">
        <v>90</v>
      </c>
      <c r="AJ24" s="48" t="s">
        <v>90</v>
      </c>
      <c r="AK24" s="48" t="s">
        <v>90</v>
      </c>
      <c r="AL24" s="48" t="s">
        <v>90</v>
      </c>
      <c r="AM24" s="48" t="s">
        <v>90</v>
      </c>
      <c r="AN24" s="48" t="s">
        <v>90</v>
      </c>
      <c r="AO24" s="48" t="s">
        <v>90</v>
      </c>
      <c r="AP24" s="48" t="s">
        <v>90</v>
      </c>
    </row>
    <row r="25" spans="1:42" ht="17.100000000000001" customHeight="1" x14ac:dyDescent="0.25">
      <c r="A25" s="49" t="s">
        <v>67</v>
      </c>
      <c r="B25" s="50">
        <v>6.8812526864869099</v>
      </c>
      <c r="C25" s="50">
        <v>6.87959550725519</v>
      </c>
      <c r="D25" s="50">
        <v>6.7175635626439503</v>
      </c>
      <c r="E25" s="50">
        <v>6.6276802456620896</v>
      </c>
      <c r="F25" s="50">
        <v>5.7459490545403096</v>
      </c>
      <c r="G25" s="50">
        <v>5.2765893829770798</v>
      </c>
      <c r="H25" s="50">
        <v>4.3235727608568197</v>
      </c>
      <c r="I25" s="50">
        <v>3.1580826036276601</v>
      </c>
      <c r="J25" s="50">
        <v>2.5383529451279299</v>
      </c>
      <c r="K25" s="50">
        <v>2.2002202532018602</v>
      </c>
      <c r="L25" s="50">
        <v>1.8046892205993199</v>
      </c>
      <c r="M25" s="50">
        <v>1.6570393447367699</v>
      </c>
      <c r="N25" s="50">
        <v>1.4240317453596301</v>
      </c>
      <c r="O25" s="50">
        <v>1.2112184266542301</v>
      </c>
      <c r="P25" s="50">
        <v>1.0913907432696901</v>
      </c>
      <c r="Q25" s="50">
        <v>0.81690998416573002</v>
      </c>
      <c r="R25" s="50">
        <v>0.69365340625056005</v>
      </c>
      <c r="S25" s="50">
        <v>0.62616532707639005</v>
      </c>
      <c r="T25" s="50">
        <v>0.56462459304728996</v>
      </c>
      <c r="U25" s="50">
        <v>0.53820663118997003</v>
      </c>
      <c r="V25" s="50">
        <v>0.38077932560292999</v>
      </c>
      <c r="W25" s="50">
        <v>0.35799559600000003</v>
      </c>
      <c r="X25" s="50">
        <v>0.33903185019999998</v>
      </c>
      <c r="Y25" s="50">
        <v>0.30796706289999998</v>
      </c>
      <c r="Z25" s="50">
        <v>0.28722051230000001</v>
      </c>
      <c r="AA25" s="50">
        <v>0.27429621479999999</v>
      </c>
      <c r="AB25" s="50">
        <v>0.23324305340000001</v>
      </c>
      <c r="AC25" s="50">
        <v>0.21914264089999999</v>
      </c>
      <c r="AD25" s="50">
        <v>0.21030829719999999</v>
      </c>
      <c r="AE25" s="50">
        <v>0.1215483141</v>
      </c>
      <c r="AF25" s="50">
        <v>0.10660247740000001</v>
      </c>
      <c r="AG25" s="50">
        <v>0.10081048889999999</v>
      </c>
      <c r="AH25" s="50">
        <v>8.8506985868220006E-2</v>
      </c>
      <c r="AI25" s="50">
        <v>7.9826680170729997E-2</v>
      </c>
      <c r="AJ25" s="50">
        <v>4.6020225999999997E-2</v>
      </c>
      <c r="AK25" s="50">
        <v>3.6691542299999998E-2</v>
      </c>
      <c r="AL25" s="50">
        <v>2.9974629700000002E-2</v>
      </c>
      <c r="AM25" s="50">
        <v>2.90642097E-2</v>
      </c>
      <c r="AN25" s="50">
        <v>2.8201885699999998E-2</v>
      </c>
      <c r="AO25" s="50">
        <v>2.74581801E-2</v>
      </c>
      <c r="AP25" s="50">
        <v>2.6605798999999999E-2</v>
      </c>
    </row>
  </sheetData>
  <sortState xmlns:xlrd2="http://schemas.microsoft.com/office/spreadsheetml/2017/richdata2" ref="A5:AP24">
    <sortCondition descending="1" ref="B5:B24"/>
  </sortState>
  <mergeCells count="1">
    <mergeCell ref="A2:AP2"/>
  </mergeCells>
  <pageMargins left="0.05" right="0.05" top="0.5" bottom="0.5" header="0" footer="0"/>
  <pageSetup paperSize="9"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603F99"/>
    <pageSetUpPr fitToPage="1"/>
  </sheetPr>
  <dimension ref="C5:AT40"/>
  <sheetViews>
    <sheetView zoomScale="85" zoomScaleNormal="85" zoomScalePageLayoutView="85" workbookViewId="0"/>
  </sheetViews>
  <sheetFormatPr defaultColWidth="11.42578125" defaultRowHeight="12" customHeight="1" x14ac:dyDescent="0.2"/>
  <cols>
    <col min="1" max="2" width="10.7109375" style="41" bestFit="1" customWidth="1"/>
    <col min="3" max="3" width="38.7109375" style="41" bestFit="1" customWidth="1"/>
    <col min="4" max="44" width="12.7109375" style="41" bestFit="1" customWidth="1"/>
    <col min="45" max="16384" width="11.42578125" style="41"/>
  </cols>
  <sheetData>
    <row r="5" spans="3:44" ht="17.100000000000001" customHeight="1" x14ac:dyDescent="0.25">
      <c r="C5" s="187" t="s">
        <v>92</v>
      </c>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row>
    <row r="7" spans="3:44" ht="17.100000000000001" customHeight="1" x14ac:dyDescent="0.25">
      <c r="C7" s="42" t="s">
        <v>8</v>
      </c>
      <c r="D7" s="42">
        <v>2021</v>
      </c>
      <c r="E7" s="42">
        <v>2022</v>
      </c>
      <c r="F7" s="42">
        <v>2023</v>
      </c>
      <c r="G7" s="42">
        <v>2024</v>
      </c>
      <c r="H7" s="42">
        <v>2025</v>
      </c>
      <c r="I7" s="42">
        <v>2026</v>
      </c>
      <c r="J7" s="42">
        <v>2027</v>
      </c>
      <c r="K7" s="42">
        <v>2028</v>
      </c>
      <c r="L7" s="42">
        <v>2029</v>
      </c>
      <c r="M7" s="42">
        <v>2030</v>
      </c>
      <c r="N7" s="42">
        <v>2031</v>
      </c>
      <c r="O7" s="42">
        <v>2032</v>
      </c>
      <c r="P7" s="42">
        <v>2033</v>
      </c>
      <c r="Q7" s="42">
        <v>2034</v>
      </c>
      <c r="R7" s="42">
        <v>2035</v>
      </c>
      <c r="S7" s="42">
        <v>2036</v>
      </c>
      <c r="T7" s="42">
        <v>2037</v>
      </c>
      <c r="U7" s="42">
        <v>2038</v>
      </c>
      <c r="V7" s="42">
        <v>2039</v>
      </c>
      <c r="W7" s="42">
        <v>2040</v>
      </c>
      <c r="X7" s="42">
        <v>2041</v>
      </c>
      <c r="Y7" s="42">
        <v>2042</v>
      </c>
      <c r="Z7" s="42">
        <v>2043</v>
      </c>
      <c r="AA7" s="42">
        <v>2044</v>
      </c>
      <c r="AB7" s="42">
        <v>2045</v>
      </c>
      <c r="AC7" s="42">
        <v>2046</v>
      </c>
      <c r="AD7" s="42">
        <v>2047</v>
      </c>
      <c r="AE7" s="42">
        <v>2048</v>
      </c>
      <c r="AF7" s="42">
        <v>2049</v>
      </c>
      <c r="AG7" s="42">
        <v>2050</v>
      </c>
      <c r="AH7" s="42">
        <v>2051</v>
      </c>
      <c r="AI7" s="42">
        <v>2052</v>
      </c>
      <c r="AJ7" s="42">
        <v>2053</v>
      </c>
      <c r="AK7" s="42">
        <v>2054</v>
      </c>
      <c r="AL7" s="42">
        <v>2055</v>
      </c>
      <c r="AM7" s="42">
        <v>2056</v>
      </c>
      <c r="AN7" s="42">
        <v>2057</v>
      </c>
      <c r="AO7" s="42">
        <v>2058</v>
      </c>
      <c r="AP7" s="42">
        <v>2059</v>
      </c>
      <c r="AQ7" s="42">
        <v>2060</v>
      </c>
      <c r="AR7" s="42">
        <v>2061</v>
      </c>
    </row>
    <row r="8" spans="3:44" ht="17.100000000000001" customHeight="1" x14ac:dyDescent="0.25">
      <c r="C8" s="43" t="s">
        <v>35</v>
      </c>
      <c r="D8" s="69">
        <v>40.269104370017303</v>
      </c>
      <c r="E8" s="69">
        <v>28.041833377898499</v>
      </c>
      <c r="F8" s="69">
        <v>27.115702593260501</v>
      </c>
      <c r="G8" s="69">
        <v>32.789719045979098</v>
      </c>
      <c r="H8" s="69">
        <v>29.319659397209101</v>
      </c>
      <c r="I8" s="69">
        <v>25.028977534202902</v>
      </c>
      <c r="J8" s="69">
        <v>21.805104549703699</v>
      </c>
      <c r="K8" s="69">
        <v>19.847334410026001</v>
      </c>
      <c r="L8" s="69">
        <v>18.1357509346191</v>
      </c>
      <c r="M8" s="69">
        <v>16.764139519395801</v>
      </c>
      <c r="N8" s="69">
        <v>15.6035452449761</v>
      </c>
      <c r="O8" s="69">
        <v>14.6305217623818</v>
      </c>
      <c r="P8" s="69">
        <v>13.727837326722099</v>
      </c>
      <c r="Q8" s="69">
        <v>12.9658309849313</v>
      </c>
      <c r="R8" s="69">
        <v>12.285886864564199</v>
      </c>
      <c r="S8" s="69">
        <v>11.7114513145989</v>
      </c>
      <c r="T8" s="69">
        <v>11.148738939122699</v>
      </c>
      <c r="U8" s="69">
        <v>10.328116724886501</v>
      </c>
      <c r="V8" s="69">
        <v>8.9916748331304994</v>
      </c>
      <c r="W8" s="69">
        <v>8.7103186453923893</v>
      </c>
      <c r="X8" s="69">
        <v>8.4055161086760997</v>
      </c>
      <c r="Y8" s="69">
        <v>8.1358830954270704</v>
      </c>
      <c r="Z8" s="69">
        <v>7.8896964311562297</v>
      </c>
      <c r="AA8" s="69">
        <v>7.6786792903526404</v>
      </c>
      <c r="AB8" s="69">
        <v>7.4442158005708796</v>
      </c>
      <c r="AC8" s="69">
        <v>7.1511364383436797</v>
      </c>
      <c r="AD8" s="69">
        <v>6.0843275598366704</v>
      </c>
      <c r="AE8" s="69">
        <v>5.9436494659676198</v>
      </c>
      <c r="AF8" s="69">
        <v>5.7912481976094696</v>
      </c>
      <c r="AG8" s="69" t="s">
        <v>90</v>
      </c>
      <c r="AH8" s="69" t="s">
        <v>90</v>
      </c>
      <c r="AI8" s="69" t="s">
        <v>90</v>
      </c>
      <c r="AJ8" s="69" t="s">
        <v>90</v>
      </c>
      <c r="AK8" s="69" t="s">
        <v>90</v>
      </c>
      <c r="AL8" s="69" t="s">
        <v>90</v>
      </c>
      <c r="AM8" s="69" t="s">
        <v>90</v>
      </c>
      <c r="AN8" s="69" t="s">
        <v>90</v>
      </c>
      <c r="AO8" s="69" t="s">
        <v>90</v>
      </c>
      <c r="AP8" s="69" t="s">
        <v>90</v>
      </c>
      <c r="AQ8" s="69" t="s">
        <v>90</v>
      </c>
      <c r="AR8" s="69" t="s">
        <v>90</v>
      </c>
    </row>
    <row r="9" spans="3:44" ht="17.100000000000001" customHeight="1" x14ac:dyDescent="0.25">
      <c r="C9" s="46" t="s">
        <v>29</v>
      </c>
      <c r="D9" s="70">
        <v>32.322343166143</v>
      </c>
      <c r="E9" s="70">
        <v>25.3688358336947</v>
      </c>
      <c r="F9" s="70">
        <v>31.009515421713701</v>
      </c>
      <c r="G9" s="70">
        <v>31.5505838905998</v>
      </c>
      <c r="H9" s="70">
        <v>33.526982474854201</v>
      </c>
      <c r="I9" s="70">
        <v>27.303794265328701</v>
      </c>
      <c r="J9" s="70">
        <v>23.0616746995975</v>
      </c>
      <c r="K9" s="70">
        <v>20.062465427476202</v>
      </c>
      <c r="L9" s="70">
        <v>17.571657821487399</v>
      </c>
      <c r="M9" s="70">
        <v>14.892152203477901</v>
      </c>
      <c r="N9" s="70">
        <v>13.315964040301701</v>
      </c>
      <c r="O9" s="70">
        <v>12.1714262435419</v>
      </c>
      <c r="P9" s="70">
        <v>11.071574735737</v>
      </c>
      <c r="Q9" s="70">
        <v>9.8204374267435792</v>
      </c>
      <c r="R9" s="70">
        <v>9.1426672093943697</v>
      </c>
      <c r="S9" s="70">
        <v>8.5827363925359705</v>
      </c>
      <c r="T9" s="70">
        <v>6.8592439507454603</v>
      </c>
      <c r="U9" s="70">
        <v>6.0510862777342602</v>
      </c>
      <c r="V9" s="70">
        <v>5.69692094493805</v>
      </c>
      <c r="W9" s="70">
        <v>5.3979251556114001</v>
      </c>
      <c r="X9" s="70">
        <v>5.1035017741981701</v>
      </c>
      <c r="Y9" s="70">
        <v>4.8529488080393897</v>
      </c>
      <c r="Z9" s="70">
        <v>4.6267577274245602</v>
      </c>
      <c r="AA9" s="70">
        <v>4.2556997038597801</v>
      </c>
      <c r="AB9" s="70">
        <v>3.7200602555297499</v>
      </c>
      <c r="AC9" s="70">
        <v>3.5719522218267898</v>
      </c>
      <c r="AD9" s="70">
        <v>3.0824441245893999</v>
      </c>
      <c r="AE9" s="70">
        <v>2.8047103849847601</v>
      </c>
      <c r="AF9" s="70">
        <v>2.6320983207735602</v>
      </c>
      <c r="AG9" s="70">
        <v>2.4278103849364698</v>
      </c>
      <c r="AH9" s="70">
        <v>2.3506718479048101</v>
      </c>
      <c r="AI9" s="70">
        <v>2.2829442500009698</v>
      </c>
      <c r="AJ9" s="70">
        <v>2.20779441634037</v>
      </c>
      <c r="AK9" s="70">
        <v>2.14474471101224</v>
      </c>
      <c r="AL9" s="70">
        <v>2.08523855769602</v>
      </c>
      <c r="AM9" s="70">
        <v>1.76531176169918</v>
      </c>
      <c r="AN9" s="70">
        <v>1.44635424404716</v>
      </c>
      <c r="AO9" s="70">
        <v>1.40194917357176</v>
      </c>
      <c r="AP9" s="70">
        <v>1.35990066702668</v>
      </c>
      <c r="AQ9" s="70">
        <v>1.32360427207792</v>
      </c>
      <c r="AR9" s="70">
        <v>1.2821009318437999</v>
      </c>
    </row>
    <row r="10" spans="3:44" ht="17.100000000000001" customHeight="1" x14ac:dyDescent="0.25">
      <c r="C10" s="43" t="s">
        <v>37</v>
      </c>
      <c r="D10" s="69">
        <v>23.980971041833001</v>
      </c>
      <c r="E10" s="69">
        <v>37.705155495344599</v>
      </c>
      <c r="F10" s="69">
        <v>66.820112408540197</v>
      </c>
      <c r="G10" s="69">
        <v>64.583081527772194</v>
      </c>
      <c r="H10" s="69">
        <v>46.071650989417002</v>
      </c>
      <c r="I10" s="69">
        <v>33.141612498577899</v>
      </c>
      <c r="J10" s="69">
        <v>17.258693245125102</v>
      </c>
      <c r="K10" s="69">
        <v>3.2548799315174399</v>
      </c>
      <c r="L10" s="69" t="s">
        <v>90</v>
      </c>
      <c r="M10" s="69" t="s">
        <v>90</v>
      </c>
      <c r="N10" s="69" t="s">
        <v>90</v>
      </c>
      <c r="O10" s="69" t="s">
        <v>90</v>
      </c>
      <c r="P10" s="69" t="s">
        <v>90</v>
      </c>
      <c r="Q10" s="69" t="s">
        <v>90</v>
      </c>
      <c r="R10" s="69" t="s">
        <v>90</v>
      </c>
      <c r="S10" s="69" t="s">
        <v>90</v>
      </c>
      <c r="T10" s="69" t="s">
        <v>90</v>
      </c>
      <c r="U10" s="69" t="s">
        <v>90</v>
      </c>
      <c r="V10" s="69" t="s">
        <v>90</v>
      </c>
      <c r="W10" s="69" t="s">
        <v>90</v>
      </c>
      <c r="X10" s="69" t="s">
        <v>90</v>
      </c>
      <c r="Y10" s="69" t="s">
        <v>90</v>
      </c>
      <c r="Z10" s="69" t="s">
        <v>90</v>
      </c>
      <c r="AA10" s="69" t="s">
        <v>90</v>
      </c>
      <c r="AB10" s="69" t="s">
        <v>90</v>
      </c>
      <c r="AC10" s="69" t="s">
        <v>90</v>
      </c>
      <c r="AD10" s="69" t="s">
        <v>90</v>
      </c>
      <c r="AE10" s="69" t="s">
        <v>90</v>
      </c>
      <c r="AF10" s="69" t="s">
        <v>90</v>
      </c>
      <c r="AG10" s="69" t="s">
        <v>90</v>
      </c>
      <c r="AH10" s="69" t="s">
        <v>90</v>
      </c>
      <c r="AI10" s="69" t="s">
        <v>90</v>
      </c>
      <c r="AJ10" s="69" t="s">
        <v>90</v>
      </c>
      <c r="AK10" s="69" t="s">
        <v>90</v>
      </c>
      <c r="AL10" s="69" t="s">
        <v>90</v>
      </c>
      <c r="AM10" s="69" t="s">
        <v>90</v>
      </c>
      <c r="AN10" s="69" t="s">
        <v>90</v>
      </c>
      <c r="AO10" s="69" t="s">
        <v>90</v>
      </c>
      <c r="AP10" s="69" t="s">
        <v>90</v>
      </c>
      <c r="AQ10" s="69" t="s">
        <v>90</v>
      </c>
      <c r="AR10" s="69" t="s">
        <v>90</v>
      </c>
    </row>
    <row r="11" spans="3:44" ht="17.100000000000001" customHeight="1" x14ac:dyDescent="0.25">
      <c r="C11" s="46" t="s">
        <v>31</v>
      </c>
      <c r="D11" s="70">
        <v>21.638431590663199</v>
      </c>
      <c r="E11" s="70">
        <v>23.997338179163101</v>
      </c>
      <c r="F11" s="70">
        <v>23.997338179163101</v>
      </c>
      <c r="G11" s="70">
        <v>22.035362987766501</v>
      </c>
      <c r="H11" s="70">
        <v>23.997338179163101</v>
      </c>
      <c r="I11" s="70">
        <v>23.997338179163101</v>
      </c>
      <c r="J11" s="70">
        <v>22.659112326071799</v>
      </c>
      <c r="K11" s="70">
        <v>17.861912869651199</v>
      </c>
      <c r="L11" s="70">
        <v>15.480324487031</v>
      </c>
      <c r="M11" s="70">
        <v>12.871918163208999</v>
      </c>
      <c r="N11" s="70">
        <v>10.819215795331599</v>
      </c>
      <c r="O11" s="70">
        <v>9.1294221333772807</v>
      </c>
      <c r="P11" s="70">
        <v>7.6664464126249001</v>
      </c>
      <c r="Q11" s="70">
        <v>6.5096749124951101</v>
      </c>
      <c r="R11" s="70">
        <v>5.0920627799831104</v>
      </c>
      <c r="S11" s="70" t="s">
        <v>90</v>
      </c>
      <c r="T11" s="70" t="s">
        <v>90</v>
      </c>
      <c r="U11" s="70" t="s">
        <v>90</v>
      </c>
      <c r="V11" s="70" t="s">
        <v>90</v>
      </c>
      <c r="W11" s="70" t="s">
        <v>90</v>
      </c>
      <c r="X11" s="70" t="s">
        <v>90</v>
      </c>
      <c r="Y11" s="70" t="s">
        <v>90</v>
      </c>
      <c r="Z11" s="70" t="s">
        <v>90</v>
      </c>
      <c r="AA11" s="70" t="s">
        <v>90</v>
      </c>
      <c r="AB11" s="70" t="s">
        <v>90</v>
      </c>
      <c r="AC11" s="70" t="s">
        <v>90</v>
      </c>
      <c r="AD11" s="70" t="s">
        <v>90</v>
      </c>
      <c r="AE11" s="70" t="s">
        <v>90</v>
      </c>
      <c r="AF11" s="70" t="s">
        <v>90</v>
      </c>
      <c r="AG11" s="70" t="s">
        <v>90</v>
      </c>
      <c r="AH11" s="70" t="s">
        <v>90</v>
      </c>
      <c r="AI11" s="70" t="s">
        <v>90</v>
      </c>
      <c r="AJ11" s="70" t="s">
        <v>90</v>
      </c>
      <c r="AK11" s="70" t="s">
        <v>90</v>
      </c>
      <c r="AL11" s="70" t="s">
        <v>90</v>
      </c>
      <c r="AM11" s="70" t="s">
        <v>90</v>
      </c>
      <c r="AN11" s="70" t="s">
        <v>90</v>
      </c>
      <c r="AO11" s="70" t="s">
        <v>90</v>
      </c>
      <c r="AP11" s="70" t="s">
        <v>90</v>
      </c>
      <c r="AQ11" s="70" t="s">
        <v>90</v>
      </c>
      <c r="AR11" s="70" t="s">
        <v>90</v>
      </c>
    </row>
    <row r="12" spans="3:44" ht="17.100000000000001" customHeight="1" x14ac:dyDescent="0.25">
      <c r="C12" s="43" t="s">
        <v>30</v>
      </c>
      <c r="D12" s="69">
        <v>19.3447444582652</v>
      </c>
      <c r="E12" s="69">
        <v>25.4044218681553</v>
      </c>
      <c r="F12" s="69">
        <v>29.555629267510302</v>
      </c>
      <c r="G12" s="69">
        <v>31.032010779282398</v>
      </c>
      <c r="H12" s="69">
        <v>30.3054411886826</v>
      </c>
      <c r="I12" s="69">
        <v>28.788306577883699</v>
      </c>
      <c r="J12" s="69">
        <v>27.106525465112799</v>
      </c>
      <c r="K12" s="69">
        <v>24.2547619020513</v>
      </c>
      <c r="L12" s="69">
        <v>21.572417968663402</v>
      </c>
      <c r="M12" s="69">
        <v>19.240767358015098</v>
      </c>
      <c r="N12" s="69">
        <v>17.1726192208119</v>
      </c>
      <c r="O12" s="69">
        <v>15.3793762355831</v>
      </c>
      <c r="P12" s="69">
        <v>13.772615405430001</v>
      </c>
      <c r="Q12" s="69">
        <v>12.449328526622701</v>
      </c>
      <c r="R12" s="69">
        <v>11.3042593709907</v>
      </c>
      <c r="S12" s="69">
        <v>10.3337031972425</v>
      </c>
      <c r="T12" s="69">
        <v>9.4301609170492107</v>
      </c>
      <c r="U12" s="69">
        <v>8.6598814806968392</v>
      </c>
      <c r="V12" s="69">
        <v>7.9775943388295598</v>
      </c>
      <c r="W12" s="69">
        <v>7.3898755848204596</v>
      </c>
      <c r="X12" s="69">
        <v>6.8264825533553299</v>
      </c>
      <c r="Y12" s="69">
        <v>6.2790621064667098</v>
      </c>
      <c r="Z12" s="69">
        <v>5.7848451388185396</v>
      </c>
      <c r="AA12" s="69">
        <v>5.29619118197121</v>
      </c>
      <c r="AB12" s="69">
        <v>4.9367924172739102</v>
      </c>
      <c r="AC12" s="69">
        <v>4.5746423301879098</v>
      </c>
      <c r="AD12" s="69">
        <v>4.1063502132602698</v>
      </c>
      <c r="AE12" s="69">
        <v>3.7549997910446198</v>
      </c>
      <c r="AF12" s="69">
        <v>3.5202170059262001</v>
      </c>
      <c r="AG12" s="69">
        <v>3.3172652750681801</v>
      </c>
      <c r="AH12" s="69">
        <v>2.8158982291255898</v>
      </c>
      <c r="AI12" s="69">
        <v>2.6033480159521898</v>
      </c>
      <c r="AJ12" s="69">
        <v>2.1437507510309799</v>
      </c>
      <c r="AK12" s="69">
        <v>1.84370260615773</v>
      </c>
      <c r="AL12" s="69">
        <v>0.13728718127899001</v>
      </c>
      <c r="AM12" s="69" t="s">
        <v>90</v>
      </c>
      <c r="AN12" s="69" t="s">
        <v>90</v>
      </c>
      <c r="AO12" s="69" t="s">
        <v>90</v>
      </c>
      <c r="AP12" s="69" t="s">
        <v>90</v>
      </c>
      <c r="AQ12" s="69" t="s">
        <v>90</v>
      </c>
      <c r="AR12" s="69" t="s">
        <v>90</v>
      </c>
    </row>
    <row r="13" spans="3:44" ht="17.100000000000001" customHeight="1" x14ac:dyDescent="0.25">
      <c r="C13" s="46" t="s">
        <v>36</v>
      </c>
      <c r="D13" s="70">
        <v>8.8960205253427205</v>
      </c>
      <c r="E13" s="70">
        <v>20.757381225799701</v>
      </c>
      <c r="F13" s="70">
        <v>17.792041050685398</v>
      </c>
      <c r="G13" s="70">
        <v>14.8267008755712</v>
      </c>
      <c r="H13" s="70">
        <v>13.3440307880141</v>
      </c>
      <c r="I13" s="70">
        <v>23.722721400913901</v>
      </c>
      <c r="J13" s="70">
        <v>23.722721400913901</v>
      </c>
      <c r="K13" s="70">
        <v>19.274711138242601</v>
      </c>
      <c r="L13" s="70">
        <v>17.0507060069069</v>
      </c>
      <c r="M13" s="70">
        <v>14.8267008755712</v>
      </c>
      <c r="N13" s="70">
        <v>13.3440307880141</v>
      </c>
      <c r="O13" s="70">
        <v>11.861360700457</v>
      </c>
      <c r="P13" s="70">
        <v>10.378690612899801</v>
      </c>
      <c r="Q13" s="70">
        <v>9.6373555691212793</v>
      </c>
      <c r="R13" s="70">
        <v>8.8960205253427205</v>
      </c>
      <c r="S13" s="70">
        <v>8.1546854815641598</v>
      </c>
      <c r="T13" s="70">
        <v>6.6720153940070404</v>
      </c>
      <c r="U13" s="70">
        <v>5.9306803502284797</v>
      </c>
      <c r="V13" s="70">
        <v>5.18934530644992</v>
      </c>
      <c r="W13" s="70">
        <v>4.4480102626713602</v>
      </c>
      <c r="X13" s="70">
        <v>2.2240051313356801</v>
      </c>
      <c r="Y13" s="70">
        <v>0.74133504377855997</v>
      </c>
      <c r="Z13" s="70">
        <v>0.74133504377855997</v>
      </c>
      <c r="AA13" s="70" t="s">
        <v>90</v>
      </c>
      <c r="AB13" s="70" t="s">
        <v>90</v>
      </c>
      <c r="AC13" s="70" t="s">
        <v>90</v>
      </c>
      <c r="AD13" s="70" t="s">
        <v>90</v>
      </c>
      <c r="AE13" s="70" t="s">
        <v>90</v>
      </c>
      <c r="AF13" s="70" t="s">
        <v>90</v>
      </c>
      <c r="AG13" s="70" t="s">
        <v>90</v>
      </c>
      <c r="AH13" s="70" t="s">
        <v>90</v>
      </c>
      <c r="AI13" s="70" t="s">
        <v>90</v>
      </c>
      <c r="AJ13" s="70" t="s">
        <v>90</v>
      </c>
      <c r="AK13" s="70" t="s">
        <v>90</v>
      </c>
      <c r="AL13" s="70" t="s">
        <v>90</v>
      </c>
      <c r="AM13" s="70" t="s">
        <v>90</v>
      </c>
      <c r="AN13" s="70" t="s">
        <v>90</v>
      </c>
      <c r="AO13" s="70" t="s">
        <v>90</v>
      </c>
      <c r="AP13" s="70" t="s">
        <v>90</v>
      </c>
      <c r="AQ13" s="70" t="s">
        <v>90</v>
      </c>
      <c r="AR13" s="70" t="s">
        <v>90</v>
      </c>
    </row>
    <row r="14" spans="3:44" ht="17.100000000000001" customHeight="1" x14ac:dyDescent="0.25">
      <c r="C14" s="43" t="s">
        <v>34</v>
      </c>
      <c r="D14" s="69">
        <v>4.8043239750231601</v>
      </c>
      <c r="E14" s="69">
        <v>3.9177404983355899</v>
      </c>
      <c r="F14" s="69">
        <v>3.9417022139217401</v>
      </c>
      <c r="G14" s="69">
        <v>6.0982566166752799</v>
      </c>
      <c r="H14" s="69">
        <v>4.7084771126785601</v>
      </c>
      <c r="I14" s="69">
        <v>3.3786018976472101</v>
      </c>
      <c r="J14" s="69">
        <v>2.38419070082197</v>
      </c>
      <c r="K14" s="69">
        <v>1.5694923708928501</v>
      </c>
      <c r="L14" s="69">
        <v>1.1501623481352199</v>
      </c>
      <c r="M14" s="69">
        <v>0.93450690785987001</v>
      </c>
      <c r="N14" s="69">
        <v>0.85064090330833997</v>
      </c>
      <c r="O14" s="69">
        <v>0.79073661434296005</v>
      </c>
      <c r="P14" s="69">
        <v>0.74281318317066003</v>
      </c>
      <c r="Q14" s="69">
        <v>0.70687060979144001</v>
      </c>
      <c r="R14" s="69">
        <v>0.67092803641220999</v>
      </c>
      <c r="S14" s="69">
        <v>0.63498546303298997</v>
      </c>
      <c r="T14" s="69">
        <v>0.59904288965375996</v>
      </c>
      <c r="U14" s="69">
        <v>0.57508117406760995</v>
      </c>
      <c r="V14" s="69">
        <v>0.53913860068838004</v>
      </c>
      <c r="W14" s="69">
        <v>0.51517688510223003</v>
      </c>
      <c r="X14" s="69">
        <v>0.49121516951608002</v>
      </c>
      <c r="Y14" s="69">
        <v>0.46725345392993001</v>
      </c>
      <c r="Z14" s="69">
        <v>0.44329173834378</v>
      </c>
      <c r="AA14" s="69">
        <v>0.43131088055070999</v>
      </c>
      <c r="AB14" s="69">
        <v>0.40734916496455997</v>
      </c>
      <c r="AC14" s="69">
        <v>0.38338744937841002</v>
      </c>
      <c r="AD14" s="69">
        <v>0.37140659158533001</v>
      </c>
      <c r="AE14" s="69">
        <v>0.35942573379226</v>
      </c>
      <c r="AF14" s="69">
        <v>0.34744487599918</v>
      </c>
      <c r="AG14" s="69">
        <v>2.3961715586150002E-2</v>
      </c>
      <c r="AH14" s="69" t="s">
        <v>90</v>
      </c>
      <c r="AI14" s="69" t="s">
        <v>90</v>
      </c>
      <c r="AJ14" s="69" t="s">
        <v>90</v>
      </c>
      <c r="AK14" s="69" t="s">
        <v>90</v>
      </c>
      <c r="AL14" s="69" t="s">
        <v>90</v>
      </c>
      <c r="AM14" s="69" t="s">
        <v>90</v>
      </c>
      <c r="AN14" s="69" t="s">
        <v>90</v>
      </c>
      <c r="AO14" s="69" t="s">
        <v>90</v>
      </c>
      <c r="AP14" s="69" t="s">
        <v>90</v>
      </c>
      <c r="AQ14" s="69" t="s">
        <v>90</v>
      </c>
      <c r="AR14" s="69" t="s">
        <v>90</v>
      </c>
    </row>
    <row r="15" spans="3:44" ht="17.100000000000001" customHeight="1" x14ac:dyDescent="0.25">
      <c r="C15" s="46" t="s">
        <v>22</v>
      </c>
      <c r="D15" s="70">
        <v>2.9068794459798002</v>
      </c>
      <c r="E15" s="70">
        <v>2.2766473790585802</v>
      </c>
      <c r="F15" s="70">
        <v>1.80594622783644</v>
      </c>
      <c r="G15" s="70">
        <v>1.47996694087175</v>
      </c>
      <c r="H15" s="70">
        <v>1.23688996032925</v>
      </c>
      <c r="I15" s="70">
        <v>1.0548434380432601</v>
      </c>
      <c r="J15" s="70">
        <v>0.91219612565079</v>
      </c>
      <c r="K15" s="70">
        <v>0.70636682548592999</v>
      </c>
      <c r="L15" s="70">
        <v>0.60775789630261001</v>
      </c>
      <c r="M15" s="70">
        <v>0.50769052790466995</v>
      </c>
      <c r="N15" s="70">
        <v>0.11355030145623</v>
      </c>
      <c r="O15" s="70" t="s">
        <v>90</v>
      </c>
      <c r="P15" s="70" t="s">
        <v>90</v>
      </c>
      <c r="Q15" s="70" t="s">
        <v>90</v>
      </c>
      <c r="R15" s="70" t="s">
        <v>90</v>
      </c>
      <c r="S15" s="70" t="s">
        <v>90</v>
      </c>
      <c r="T15" s="70" t="s">
        <v>90</v>
      </c>
      <c r="U15" s="70" t="s">
        <v>90</v>
      </c>
      <c r="V15" s="70" t="s">
        <v>90</v>
      </c>
      <c r="W15" s="70" t="s">
        <v>90</v>
      </c>
      <c r="X15" s="70" t="s">
        <v>90</v>
      </c>
      <c r="Y15" s="70" t="s">
        <v>90</v>
      </c>
      <c r="Z15" s="70" t="s">
        <v>90</v>
      </c>
      <c r="AA15" s="70" t="s">
        <v>90</v>
      </c>
      <c r="AB15" s="70" t="s">
        <v>90</v>
      </c>
      <c r="AC15" s="70" t="s">
        <v>90</v>
      </c>
      <c r="AD15" s="70" t="s">
        <v>90</v>
      </c>
      <c r="AE15" s="70" t="s">
        <v>90</v>
      </c>
      <c r="AF15" s="70" t="s">
        <v>90</v>
      </c>
      <c r="AG15" s="70" t="s">
        <v>90</v>
      </c>
      <c r="AH15" s="70" t="s">
        <v>90</v>
      </c>
      <c r="AI15" s="70" t="s">
        <v>90</v>
      </c>
      <c r="AJ15" s="70" t="s">
        <v>90</v>
      </c>
      <c r="AK15" s="70" t="s">
        <v>90</v>
      </c>
      <c r="AL15" s="70" t="s">
        <v>90</v>
      </c>
      <c r="AM15" s="70" t="s">
        <v>90</v>
      </c>
      <c r="AN15" s="70" t="s">
        <v>90</v>
      </c>
      <c r="AO15" s="70" t="s">
        <v>90</v>
      </c>
      <c r="AP15" s="70" t="s">
        <v>90</v>
      </c>
      <c r="AQ15" s="70" t="s">
        <v>90</v>
      </c>
      <c r="AR15" s="70" t="s">
        <v>90</v>
      </c>
    </row>
    <row r="16" spans="3:44" ht="17.100000000000001" customHeight="1" x14ac:dyDescent="0.25">
      <c r="C16" s="43" t="s">
        <v>33</v>
      </c>
      <c r="D16" s="69">
        <v>1.6804632610022401</v>
      </c>
      <c r="E16" s="69">
        <v>1.3044155382604801</v>
      </c>
      <c r="F16" s="69">
        <v>0.22327833537792</v>
      </c>
      <c r="G16" s="69" t="s">
        <v>99</v>
      </c>
      <c r="H16" s="69" t="s">
        <v>90</v>
      </c>
      <c r="I16" s="69" t="s">
        <v>90</v>
      </c>
      <c r="J16" s="69" t="s">
        <v>90</v>
      </c>
      <c r="K16" s="69" t="s">
        <v>90</v>
      </c>
      <c r="L16" s="69" t="s">
        <v>90</v>
      </c>
      <c r="M16" s="69" t="s">
        <v>90</v>
      </c>
      <c r="N16" s="69" t="s">
        <v>90</v>
      </c>
      <c r="O16" s="69" t="s">
        <v>90</v>
      </c>
      <c r="P16" s="69" t="s">
        <v>90</v>
      </c>
      <c r="Q16" s="69" t="s">
        <v>90</v>
      </c>
      <c r="R16" s="69" t="s">
        <v>90</v>
      </c>
      <c r="S16" s="69" t="s">
        <v>90</v>
      </c>
      <c r="T16" s="69" t="s">
        <v>90</v>
      </c>
      <c r="U16" s="69" t="s">
        <v>90</v>
      </c>
      <c r="V16" s="69" t="s">
        <v>90</v>
      </c>
      <c r="W16" s="69" t="s">
        <v>90</v>
      </c>
      <c r="X16" s="69" t="s">
        <v>90</v>
      </c>
      <c r="Y16" s="69" t="s">
        <v>90</v>
      </c>
      <c r="Z16" s="69" t="s">
        <v>90</v>
      </c>
      <c r="AA16" s="69" t="s">
        <v>90</v>
      </c>
      <c r="AB16" s="69" t="s">
        <v>90</v>
      </c>
      <c r="AC16" s="69" t="s">
        <v>90</v>
      </c>
      <c r="AD16" s="69" t="s">
        <v>90</v>
      </c>
      <c r="AE16" s="69" t="s">
        <v>90</v>
      </c>
      <c r="AF16" s="69" t="s">
        <v>90</v>
      </c>
      <c r="AG16" s="69" t="s">
        <v>90</v>
      </c>
      <c r="AH16" s="69" t="s">
        <v>90</v>
      </c>
      <c r="AI16" s="69" t="s">
        <v>90</v>
      </c>
      <c r="AJ16" s="69" t="s">
        <v>90</v>
      </c>
      <c r="AK16" s="69" t="s">
        <v>90</v>
      </c>
      <c r="AL16" s="69" t="s">
        <v>90</v>
      </c>
      <c r="AM16" s="69" t="s">
        <v>90</v>
      </c>
      <c r="AN16" s="69" t="s">
        <v>90</v>
      </c>
      <c r="AO16" s="69" t="s">
        <v>90</v>
      </c>
      <c r="AP16" s="69" t="s">
        <v>90</v>
      </c>
      <c r="AQ16" s="69" t="s">
        <v>90</v>
      </c>
      <c r="AR16" s="69" t="s">
        <v>90</v>
      </c>
    </row>
    <row r="17" spans="3:44" ht="17.100000000000001" customHeight="1" x14ac:dyDescent="0.25">
      <c r="C17" s="46" t="s">
        <v>28</v>
      </c>
      <c r="D17" s="70">
        <v>0.95819952759996996</v>
      </c>
      <c r="E17" s="70">
        <v>1.4993450753144</v>
      </c>
      <c r="F17" s="70">
        <v>2.2557513914661</v>
      </c>
      <c r="G17" s="70">
        <v>1.85274037661512</v>
      </c>
      <c r="H17" s="70">
        <v>1.55244513651425</v>
      </c>
      <c r="I17" s="70">
        <v>1.32979549659672</v>
      </c>
      <c r="J17" s="70">
        <v>1.1594818605171999</v>
      </c>
      <c r="K17" s="70">
        <v>1.02649662840425</v>
      </c>
      <c r="L17" s="70">
        <v>0.91346356168833998</v>
      </c>
      <c r="M17" s="70">
        <v>0.82263008802408</v>
      </c>
      <c r="N17" s="70">
        <v>0.74361282121112005</v>
      </c>
      <c r="O17" s="70">
        <v>0.68106668714253005</v>
      </c>
      <c r="P17" s="70">
        <v>0.62425039264920001</v>
      </c>
      <c r="Q17" s="70">
        <v>0.57680951242231004</v>
      </c>
      <c r="R17" s="70">
        <v>0.53544733744687001</v>
      </c>
      <c r="S17" s="70">
        <v>0.50043414858763002</v>
      </c>
      <c r="T17" s="70">
        <v>4.0848636703180001E-2</v>
      </c>
      <c r="U17" s="70" t="s">
        <v>90</v>
      </c>
      <c r="V17" s="70" t="s">
        <v>90</v>
      </c>
      <c r="W17" s="70" t="s">
        <v>90</v>
      </c>
      <c r="X17" s="70" t="s">
        <v>90</v>
      </c>
      <c r="Y17" s="70" t="s">
        <v>90</v>
      </c>
      <c r="Z17" s="70" t="s">
        <v>90</v>
      </c>
      <c r="AA17" s="70" t="s">
        <v>90</v>
      </c>
      <c r="AB17" s="70" t="s">
        <v>90</v>
      </c>
      <c r="AC17" s="70" t="s">
        <v>90</v>
      </c>
      <c r="AD17" s="70" t="s">
        <v>90</v>
      </c>
      <c r="AE17" s="70" t="s">
        <v>90</v>
      </c>
      <c r="AF17" s="70" t="s">
        <v>90</v>
      </c>
      <c r="AG17" s="70" t="s">
        <v>90</v>
      </c>
      <c r="AH17" s="70" t="s">
        <v>90</v>
      </c>
      <c r="AI17" s="70" t="s">
        <v>90</v>
      </c>
      <c r="AJ17" s="70" t="s">
        <v>90</v>
      </c>
      <c r="AK17" s="70" t="s">
        <v>90</v>
      </c>
      <c r="AL17" s="70" t="s">
        <v>90</v>
      </c>
      <c r="AM17" s="70" t="s">
        <v>90</v>
      </c>
      <c r="AN17" s="70" t="s">
        <v>90</v>
      </c>
      <c r="AO17" s="70" t="s">
        <v>90</v>
      </c>
      <c r="AP17" s="70" t="s">
        <v>90</v>
      </c>
      <c r="AQ17" s="70" t="s">
        <v>90</v>
      </c>
      <c r="AR17" s="70" t="s">
        <v>90</v>
      </c>
    </row>
    <row r="18" spans="3:44" ht="17.100000000000001" customHeight="1" x14ac:dyDescent="0.25">
      <c r="C18" s="43" t="s">
        <v>27</v>
      </c>
      <c r="D18" s="69">
        <v>0.34494248525229998</v>
      </c>
      <c r="E18" s="69">
        <v>0.29456953913088002</v>
      </c>
      <c r="F18" s="69">
        <v>0.23656435879337001</v>
      </c>
      <c r="G18" s="69">
        <v>0.19287954094540999</v>
      </c>
      <c r="H18" s="69">
        <v>0.15559711931698</v>
      </c>
      <c r="I18" s="69">
        <v>0.13115236999221</v>
      </c>
      <c r="J18" s="69">
        <v>0.10971027979664</v>
      </c>
      <c r="K18" s="69">
        <v>9.2691182857539994E-2</v>
      </c>
      <c r="L18" s="69">
        <v>7.7194271674190004E-2</v>
      </c>
      <c r="M18" s="69">
        <v>6.6961324960480004E-2</v>
      </c>
      <c r="N18" s="69">
        <v>5.7517907839920002E-2</v>
      </c>
      <c r="O18" s="69">
        <v>4.9808283720510001E-2</v>
      </c>
      <c r="P18" s="69">
        <v>4.2452340801219998E-2</v>
      </c>
      <c r="Q18" s="69">
        <v>3.7629347164429998E-2</v>
      </c>
      <c r="R18" s="69">
        <v>3.2991311969370003E-2</v>
      </c>
      <c r="S18" s="69">
        <v>2.912942515111E-2</v>
      </c>
      <c r="T18" s="69">
        <v>2.5290684664809999E-2</v>
      </c>
      <c r="U18" s="69">
        <v>2.2811619063540001E-2</v>
      </c>
      <c r="V18" s="69">
        <v>2.0335478744560001E-2</v>
      </c>
      <c r="W18" s="69">
        <v>1.8242292000339999E-2</v>
      </c>
      <c r="X18" s="69" t="s">
        <v>90</v>
      </c>
      <c r="Y18" s="69" t="s">
        <v>90</v>
      </c>
      <c r="Z18" s="69" t="s">
        <v>90</v>
      </c>
      <c r="AA18" s="69" t="s">
        <v>90</v>
      </c>
      <c r="AB18" s="69" t="s">
        <v>90</v>
      </c>
      <c r="AC18" s="69" t="s">
        <v>90</v>
      </c>
      <c r="AD18" s="69" t="s">
        <v>90</v>
      </c>
      <c r="AE18" s="69" t="s">
        <v>90</v>
      </c>
      <c r="AF18" s="69" t="s">
        <v>90</v>
      </c>
      <c r="AG18" s="69" t="s">
        <v>90</v>
      </c>
      <c r="AH18" s="69" t="s">
        <v>90</v>
      </c>
      <c r="AI18" s="69" t="s">
        <v>90</v>
      </c>
      <c r="AJ18" s="69" t="s">
        <v>90</v>
      </c>
      <c r="AK18" s="69" t="s">
        <v>90</v>
      </c>
      <c r="AL18" s="69" t="s">
        <v>90</v>
      </c>
      <c r="AM18" s="69" t="s">
        <v>90</v>
      </c>
      <c r="AN18" s="69" t="s">
        <v>90</v>
      </c>
      <c r="AO18" s="69" t="s">
        <v>90</v>
      </c>
      <c r="AP18" s="69" t="s">
        <v>90</v>
      </c>
      <c r="AQ18" s="69" t="s">
        <v>90</v>
      </c>
      <c r="AR18" s="69" t="s">
        <v>90</v>
      </c>
    </row>
    <row r="19" spans="3:44" ht="17.100000000000001" customHeight="1" x14ac:dyDescent="0.25">
      <c r="C19" s="46" t="s">
        <v>21</v>
      </c>
      <c r="D19" s="70">
        <v>0.28386694422413</v>
      </c>
      <c r="E19" s="70">
        <v>0.22073973053109</v>
      </c>
      <c r="F19" s="70">
        <v>0.16908169927201999</v>
      </c>
      <c r="G19" s="70">
        <v>0.12994237600069999</v>
      </c>
      <c r="H19" s="70">
        <v>9.7818108672910006E-2</v>
      </c>
      <c r="I19" s="70">
        <v>7.6336182562970006E-2</v>
      </c>
      <c r="J19" s="70">
        <v>5.8668505520270003E-2</v>
      </c>
      <c r="K19" s="70">
        <v>4.5230444179280002E-2</v>
      </c>
      <c r="L19" s="70">
        <v>3.4149940594630002E-2</v>
      </c>
      <c r="M19" s="70">
        <v>2.6723967444690001E-2</v>
      </c>
      <c r="N19" s="70">
        <v>2.0592149615710001E-2</v>
      </c>
      <c r="O19" s="70">
        <v>1.5914070751769999E-2</v>
      </c>
      <c r="P19" s="70">
        <v>1.2042795543480001E-2</v>
      </c>
      <c r="Q19" s="70">
        <v>9.4439092608199996E-3</v>
      </c>
      <c r="R19" s="70">
        <v>7.2913273935900002E-3</v>
      </c>
      <c r="S19" s="70">
        <v>5.6452401893600001E-3</v>
      </c>
      <c r="T19" s="70">
        <v>4.2792893080300003E-3</v>
      </c>
      <c r="U19" s="70">
        <v>3.3611040243200002E-3</v>
      </c>
      <c r="V19" s="70">
        <v>2.5988193038E-3</v>
      </c>
      <c r="W19" s="70">
        <v>2.0149204153099998E-3</v>
      </c>
      <c r="X19" s="70" t="s">
        <v>90</v>
      </c>
      <c r="Y19" s="70" t="s">
        <v>90</v>
      </c>
      <c r="Z19" s="70" t="s">
        <v>90</v>
      </c>
      <c r="AA19" s="70" t="s">
        <v>90</v>
      </c>
      <c r="AB19" s="70" t="s">
        <v>90</v>
      </c>
      <c r="AC19" s="70" t="s">
        <v>90</v>
      </c>
      <c r="AD19" s="70" t="s">
        <v>90</v>
      </c>
      <c r="AE19" s="70" t="s">
        <v>90</v>
      </c>
      <c r="AF19" s="70" t="s">
        <v>90</v>
      </c>
      <c r="AG19" s="70" t="s">
        <v>90</v>
      </c>
      <c r="AH19" s="70" t="s">
        <v>90</v>
      </c>
      <c r="AI19" s="70" t="s">
        <v>90</v>
      </c>
      <c r="AJ19" s="70" t="s">
        <v>90</v>
      </c>
      <c r="AK19" s="70" t="s">
        <v>90</v>
      </c>
      <c r="AL19" s="70" t="s">
        <v>90</v>
      </c>
      <c r="AM19" s="70" t="s">
        <v>90</v>
      </c>
      <c r="AN19" s="70" t="s">
        <v>90</v>
      </c>
      <c r="AO19" s="70" t="s">
        <v>90</v>
      </c>
      <c r="AP19" s="70" t="s">
        <v>90</v>
      </c>
      <c r="AQ19" s="70" t="s">
        <v>90</v>
      </c>
      <c r="AR19" s="70" t="s">
        <v>90</v>
      </c>
    </row>
    <row r="20" spans="3:44" ht="17.100000000000001" customHeight="1" x14ac:dyDescent="0.25">
      <c r="C20" s="43" t="s">
        <v>26</v>
      </c>
      <c r="D20" s="69">
        <v>0.26908876345753002</v>
      </c>
      <c r="E20" s="69">
        <v>0.79782805886869002</v>
      </c>
      <c r="F20" s="69">
        <v>0.86271735877551003</v>
      </c>
      <c r="G20" s="69">
        <v>0.63567480834641998</v>
      </c>
      <c r="H20" s="69">
        <v>0.49679630671198</v>
      </c>
      <c r="I20" s="69">
        <v>0.39596239461298</v>
      </c>
      <c r="J20" s="69">
        <v>0.31889322611524001</v>
      </c>
      <c r="K20" s="69">
        <v>0.17757641745444999</v>
      </c>
      <c r="L20" s="69">
        <v>3.9969568766769999E-2</v>
      </c>
      <c r="M20" s="69" t="s">
        <v>90</v>
      </c>
      <c r="N20" s="69" t="s">
        <v>90</v>
      </c>
      <c r="O20" s="69" t="s">
        <v>90</v>
      </c>
      <c r="P20" s="69" t="s">
        <v>90</v>
      </c>
      <c r="Q20" s="69" t="s">
        <v>90</v>
      </c>
      <c r="R20" s="69" t="s">
        <v>90</v>
      </c>
      <c r="S20" s="69" t="s">
        <v>90</v>
      </c>
      <c r="T20" s="69" t="s">
        <v>90</v>
      </c>
      <c r="U20" s="69" t="s">
        <v>90</v>
      </c>
      <c r="V20" s="69" t="s">
        <v>90</v>
      </c>
      <c r="W20" s="69" t="s">
        <v>90</v>
      </c>
      <c r="X20" s="69" t="s">
        <v>90</v>
      </c>
      <c r="Y20" s="69" t="s">
        <v>90</v>
      </c>
      <c r="Z20" s="69" t="s">
        <v>90</v>
      </c>
      <c r="AA20" s="69" t="s">
        <v>90</v>
      </c>
      <c r="AB20" s="69" t="s">
        <v>90</v>
      </c>
      <c r="AC20" s="69" t="s">
        <v>90</v>
      </c>
      <c r="AD20" s="69" t="s">
        <v>90</v>
      </c>
      <c r="AE20" s="69" t="s">
        <v>90</v>
      </c>
      <c r="AF20" s="69" t="s">
        <v>90</v>
      </c>
      <c r="AG20" s="69" t="s">
        <v>90</v>
      </c>
      <c r="AH20" s="69" t="s">
        <v>90</v>
      </c>
      <c r="AI20" s="69" t="s">
        <v>90</v>
      </c>
      <c r="AJ20" s="69" t="s">
        <v>90</v>
      </c>
      <c r="AK20" s="69" t="s">
        <v>90</v>
      </c>
      <c r="AL20" s="69" t="s">
        <v>90</v>
      </c>
      <c r="AM20" s="69" t="s">
        <v>90</v>
      </c>
      <c r="AN20" s="69" t="s">
        <v>90</v>
      </c>
      <c r="AO20" s="69" t="s">
        <v>90</v>
      </c>
      <c r="AP20" s="69" t="s">
        <v>90</v>
      </c>
      <c r="AQ20" s="69" t="s">
        <v>90</v>
      </c>
      <c r="AR20" s="69" t="s">
        <v>90</v>
      </c>
    </row>
    <row r="21" spans="3:44" ht="17.100000000000001" customHeight="1" x14ac:dyDescent="0.25">
      <c r="C21" s="46" t="s">
        <v>18</v>
      </c>
      <c r="D21" s="70">
        <v>0.19441684520394001</v>
      </c>
      <c r="E21" s="70">
        <v>0.16634787697534001</v>
      </c>
      <c r="F21" s="70">
        <v>0.13664789544597999</v>
      </c>
      <c r="G21" s="70">
        <v>0.11369732716807</v>
      </c>
      <c r="H21" s="70">
        <v>9.5009832457019994E-2</v>
      </c>
      <c r="I21" s="70">
        <v>8.0372870780200001E-2</v>
      </c>
      <c r="J21" s="70">
        <v>6.8593787205079998E-2</v>
      </c>
      <c r="K21" s="70">
        <v>5.9185473469120002E-2</v>
      </c>
      <c r="L21" s="70">
        <v>5.117119548679E-2</v>
      </c>
      <c r="M21" s="70">
        <v>4.4686318051519999E-2</v>
      </c>
      <c r="N21" s="70">
        <v>3.9281484611149997E-2</v>
      </c>
      <c r="O21" s="70">
        <v>3.4833306084449997E-2</v>
      </c>
      <c r="P21" s="70">
        <v>3.0896226289420001E-2</v>
      </c>
      <c r="Q21" s="70">
        <v>2.7629772305070001E-2</v>
      </c>
      <c r="R21" s="70">
        <v>2.4829908284329998E-2</v>
      </c>
      <c r="S21" s="70">
        <v>2.247314886461E-2</v>
      </c>
      <c r="T21" s="70">
        <v>2.0313220678120001E-2</v>
      </c>
      <c r="U21" s="70">
        <v>1.8483995155099998E-2</v>
      </c>
      <c r="V21" s="70">
        <v>1.6878228416450002E-2</v>
      </c>
      <c r="W21" s="70">
        <v>1.549723812296E-2</v>
      </c>
      <c r="X21" s="70" t="s">
        <v>90</v>
      </c>
      <c r="Y21" s="70" t="s">
        <v>90</v>
      </c>
      <c r="Z21" s="70" t="s">
        <v>90</v>
      </c>
      <c r="AA21" s="70" t="s">
        <v>90</v>
      </c>
      <c r="AB21" s="70" t="s">
        <v>90</v>
      </c>
      <c r="AC21" s="70" t="s">
        <v>90</v>
      </c>
      <c r="AD21" s="70" t="s">
        <v>90</v>
      </c>
      <c r="AE21" s="70" t="s">
        <v>90</v>
      </c>
      <c r="AF21" s="70" t="s">
        <v>90</v>
      </c>
      <c r="AG21" s="70" t="s">
        <v>90</v>
      </c>
      <c r="AH21" s="70" t="s">
        <v>90</v>
      </c>
      <c r="AI21" s="70" t="s">
        <v>90</v>
      </c>
      <c r="AJ21" s="70" t="s">
        <v>90</v>
      </c>
      <c r="AK21" s="70" t="s">
        <v>90</v>
      </c>
      <c r="AL21" s="70" t="s">
        <v>90</v>
      </c>
      <c r="AM21" s="70" t="s">
        <v>90</v>
      </c>
      <c r="AN21" s="70" t="s">
        <v>90</v>
      </c>
      <c r="AO21" s="70" t="s">
        <v>90</v>
      </c>
      <c r="AP21" s="70" t="s">
        <v>90</v>
      </c>
      <c r="AQ21" s="70" t="s">
        <v>90</v>
      </c>
      <c r="AR21" s="70" t="s">
        <v>90</v>
      </c>
    </row>
    <row r="22" spans="3:44" ht="17.100000000000001" customHeight="1" x14ac:dyDescent="0.25">
      <c r="C22" s="43" t="s">
        <v>19</v>
      </c>
      <c r="D22" s="69">
        <v>3.230022610707E-2</v>
      </c>
      <c r="E22" s="69">
        <v>2.501123702981E-2</v>
      </c>
      <c r="F22" s="69">
        <v>2.0366293009989999E-2</v>
      </c>
      <c r="G22" s="69">
        <v>1.691092453767E-2</v>
      </c>
      <c r="H22" s="69">
        <v>1.4149214091149999E-2</v>
      </c>
      <c r="I22" s="69">
        <v>1.2005393774309999E-2</v>
      </c>
      <c r="J22" s="69">
        <v>1.029033752084E-2</v>
      </c>
      <c r="K22" s="69">
        <v>8.8854010282700003E-3</v>
      </c>
      <c r="L22" s="69">
        <v>7.7177531406299998E-3</v>
      </c>
      <c r="M22" s="69">
        <v>6.71730365944E-3</v>
      </c>
      <c r="N22" s="69">
        <v>4.3591013109099998E-3</v>
      </c>
      <c r="O22" s="69">
        <v>2.3646631768800002E-3</v>
      </c>
      <c r="P22" s="69">
        <v>2.0723596396100001E-3</v>
      </c>
      <c r="Q22" s="69" t="s">
        <v>90</v>
      </c>
      <c r="R22" s="69" t="s">
        <v>90</v>
      </c>
      <c r="S22" s="69" t="s">
        <v>90</v>
      </c>
      <c r="T22" s="69" t="s">
        <v>90</v>
      </c>
      <c r="U22" s="69" t="s">
        <v>90</v>
      </c>
      <c r="V22" s="69" t="s">
        <v>90</v>
      </c>
      <c r="W22" s="69" t="s">
        <v>90</v>
      </c>
      <c r="X22" s="69" t="s">
        <v>90</v>
      </c>
      <c r="Y22" s="69" t="s">
        <v>90</v>
      </c>
      <c r="Z22" s="69" t="s">
        <v>90</v>
      </c>
      <c r="AA22" s="69" t="s">
        <v>90</v>
      </c>
      <c r="AB22" s="69" t="s">
        <v>90</v>
      </c>
      <c r="AC22" s="69" t="s">
        <v>90</v>
      </c>
      <c r="AD22" s="69" t="s">
        <v>90</v>
      </c>
      <c r="AE22" s="69" t="s">
        <v>90</v>
      </c>
      <c r="AF22" s="69" t="s">
        <v>90</v>
      </c>
      <c r="AG22" s="69" t="s">
        <v>90</v>
      </c>
      <c r="AH22" s="69" t="s">
        <v>90</v>
      </c>
      <c r="AI22" s="69" t="s">
        <v>90</v>
      </c>
      <c r="AJ22" s="69" t="s">
        <v>90</v>
      </c>
      <c r="AK22" s="69" t="s">
        <v>90</v>
      </c>
      <c r="AL22" s="69" t="s">
        <v>90</v>
      </c>
      <c r="AM22" s="69" t="s">
        <v>90</v>
      </c>
      <c r="AN22" s="69" t="s">
        <v>90</v>
      </c>
      <c r="AO22" s="69" t="s">
        <v>90</v>
      </c>
      <c r="AP22" s="69" t="s">
        <v>90</v>
      </c>
      <c r="AQ22" s="69" t="s">
        <v>90</v>
      </c>
      <c r="AR22" s="69" t="s">
        <v>90</v>
      </c>
    </row>
    <row r="23" spans="3:44" ht="17.100000000000001" customHeight="1" x14ac:dyDescent="0.25">
      <c r="C23" s="46" t="s">
        <v>32</v>
      </c>
      <c r="D23" s="70">
        <v>1.8507323179760001E-2</v>
      </c>
      <c r="E23" s="70">
        <v>1.59347284639E-2</v>
      </c>
      <c r="F23" s="70">
        <v>1.2402210346600001E-2</v>
      </c>
      <c r="G23" s="70">
        <v>1.0126061016519999E-2</v>
      </c>
      <c r="H23" s="70">
        <v>9.1384707817099998E-3</v>
      </c>
      <c r="I23" s="70">
        <v>8.25534125238E-3</v>
      </c>
      <c r="J23" s="70">
        <v>5.2219833038299997E-3</v>
      </c>
      <c r="K23" s="70">
        <v>4.6972602434099996E-3</v>
      </c>
      <c r="L23" s="70" t="s">
        <v>90</v>
      </c>
      <c r="M23" s="70" t="s">
        <v>90</v>
      </c>
      <c r="N23" s="70" t="s">
        <v>90</v>
      </c>
      <c r="O23" s="70" t="s">
        <v>90</v>
      </c>
      <c r="P23" s="70" t="s">
        <v>90</v>
      </c>
      <c r="Q23" s="70" t="s">
        <v>90</v>
      </c>
      <c r="R23" s="70" t="s">
        <v>90</v>
      </c>
      <c r="S23" s="70" t="s">
        <v>90</v>
      </c>
      <c r="T23" s="70" t="s">
        <v>90</v>
      </c>
      <c r="U23" s="70" t="s">
        <v>90</v>
      </c>
      <c r="V23" s="70" t="s">
        <v>90</v>
      </c>
      <c r="W23" s="70" t="s">
        <v>90</v>
      </c>
      <c r="X23" s="70" t="s">
        <v>90</v>
      </c>
      <c r="Y23" s="70" t="s">
        <v>90</v>
      </c>
      <c r="Z23" s="70" t="s">
        <v>90</v>
      </c>
      <c r="AA23" s="70" t="s">
        <v>90</v>
      </c>
      <c r="AB23" s="70" t="s">
        <v>90</v>
      </c>
      <c r="AC23" s="70" t="s">
        <v>90</v>
      </c>
      <c r="AD23" s="70" t="s">
        <v>90</v>
      </c>
      <c r="AE23" s="70" t="s">
        <v>90</v>
      </c>
      <c r="AF23" s="70" t="s">
        <v>90</v>
      </c>
      <c r="AG23" s="70" t="s">
        <v>90</v>
      </c>
      <c r="AH23" s="70" t="s">
        <v>90</v>
      </c>
      <c r="AI23" s="70" t="s">
        <v>90</v>
      </c>
      <c r="AJ23" s="70" t="s">
        <v>90</v>
      </c>
      <c r="AK23" s="70" t="s">
        <v>90</v>
      </c>
      <c r="AL23" s="70" t="s">
        <v>90</v>
      </c>
      <c r="AM23" s="70" t="s">
        <v>90</v>
      </c>
      <c r="AN23" s="70" t="s">
        <v>90</v>
      </c>
      <c r="AO23" s="70" t="s">
        <v>90</v>
      </c>
      <c r="AP23" s="70" t="s">
        <v>90</v>
      </c>
      <c r="AQ23" s="70" t="s">
        <v>90</v>
      </c>
      <c r="AR23" s="70" t="s">
        <v>90</v>
      </c>
    </row>
    <row r="24" spans="3:44" ht="17.100000000000001" customHeight="1" x14ac:dyDescent="0.25">
      <c r="C24" s="43" t="s">
        <v>20</v>
      </c>
      <c r="D24" s="69">
        <v>1.277486217151E-2</v>
      </c>
      <c r="E24" s="69">
        <v>9.1232349023999994E-3</v>
      </c>
      <c r="F24" s="69">
        <v>7.1632560486899997E-3</v>
      </c>
      <c r="G24" s="69">
        <v>5.6349392044200003E-3</v>
      </c>
      <c r="H24" s="69">
        <v>4.4449520432400004E-3</v>
      </c>
      <c r="I24" s="69">
        <v>3.4766291571800001E-3</v>
      </c>
      <c r="J24" s="69">
        <v>2.7299705462399998E-3</v>
      </c>
      <c r="K24" s="69">
        <v>2.1466435064500002E-3</v>
      </c>
      <c r="L24" s="69">
        <v>4.5499509104E-4</v>
      </c>
      <c r="M24" s="69" t="s">
        <v>90</v>
      </c>
      <c r="N24" s="69" t="s">
        <v>90</v>
      </c>
      <c r="O24" s="69" t="s">
        <v>90</v>
      </c>
      <c r="P24" s="69" t="s">
        <v>90</v>
      </c>
      <c r="Q24" s="69" t="s">
        <v>90</v>
      </c>
      <c r="R24" s="69" t="s">
        <v>90</v>
      </c>
      <c r="S24" s="69" t="s">
        <v>90</v>
      </c>
      <c r="T24" s="69" t="s">
        <v>90</v>
      </c>
      <c r="U24" s="69" t="s">
        <v>90</v>
      </c>
      <c r="V24" s="69" t="s">
        <v>90</v>
      </c>
      <c r="W24" s="69" t="s">
        <v>90</v>
      </c>
      <c r="X24" s="69" t="s">
        <v>90</v>
      </c>
      <c r="Y24" s="69" t="s">
        <v>90</v>
      </c>
      <c r="Z24" s="69" t="s">
        <v>90</v>
      </c>
      <c r="AA24" s="69" t="s">
        <v>90</v>
      </c>
      <c r="AB24" s="69" t="s">
        <v>90</v>
      </c>
      <c r="AC24" s="69" t="s">
        <v>90</v>
      </c>
      <c r="AD24" s="69" t="s">
        <v>90</v>
      </c>
      <c r="AE24" s="69" t="s">
        <v>90</v>
      </c>
      <c r="AF24" s="69" t="s">
        <v>90</v>
      </c>
      <c r="AG24" s="69" t="s">
        <v>90</v>
      </c>
      <c r="AH24" s="69" t="s">
        <v>90</v>
      </c>
      <c r="AI24" s="69" t="s">
        <v>90</v>
      </c>
      <c r="AJ24" s="69" t="s">
        <v>90</v>
      </c>
      <c r="AK24" s="69" t="s">
        <v>90</v>
      </c>
      <c r="AL24" s="69" t="s">
        <v>90</v>
      </c>
      <c r="AM24" s="69" t="s">
        <v>90</v>
      </c>
      <c r="AN24" s="69" t="s">
        <v>90</v>
      </c>
      <c r="AO24" s="69" t="s">
        <v>90</v>
      </c>
      <c r="AP24" s="69" t="s">
        <v>90</v>
      </c>
      <c r="AQ24" s="69" t="s">
        <v>90</v>
      </c>
      <c r="AR24" s="69" t="s">
        <v>90</v>
      </c>
    </row>
    <row r="25" spans="3:44" ht="17.100000000000001" customHeight="1" x14ac:dyDescent="0.25">
      <c r="C25" s="46" t="s">
        <v>48</v>
      </c>
      <c r="D25" s="70">
        <v>4.5742524281499998E-3</v>
      </c>
      <c r="E25" s="70">
        <v>4.5742524281499998E-3</v>
      </c>
      <c r="F25" s="70">
        <v>4.5742524281499998E-3</v>
      </c>
      <c r="G25" s="70">
        <v>4.5742524281499998E-3</v>
      </c>
      <c r="H25" s="70">
        <v>4.5742524281499998E-3</v>
      </c>
      <c r="I25" s="70">
        <v>4.5742524281499998E-3</v>
      </c>
      <c r="J25" s="70" t="s">
        <v>90</v>
      </c>
      <c r="K25" s="70" t="s">
        <v>90</v>
      </c>
      <c r="L25" s="70" t="s">
        <v>90</v>
      </c>
      <c r="M25" s="70" t="s">
        <v>90</v>
      </c>
      <c r="N25" s="70" t="s">
        <v>90</v>
      </c>
      <c r="O25" s="70" t="s">
        <v>90</v>
      </c>
      <c r="P25" s="70" t="s">
        <v>90</v>
      </c>
      <c r="Q25" s="70" t="s">
        <v>90</v>
      </c>
      <c r="R25" s="70" t="s">
        <v>90</v>
      </c>
      <c r="S25" s="70" t="s">
        <v>90</v>
      </c>
      <c r="T25" s="70" t="s">
        <v>90</v>
      </c>
      <c r="U25" s="70" t="s">
        <v>90</v>
      </c>
      <c r="V25" s="70" t="s">
        <v>90</v>
      </c>
      <c r="W25" s="70" t="s">
        <v>90</v>
      </c>
      <c r="X25" s="70" t="s">
        <v>90</v>
      </c>
      <c r="Y25" s="70" t="s">
        <v>90</v>
      </c>
      <c r="Z25" s="70" t="s">
        <v>90</v>
      </c>
      <c r="AA25" s="70" t="s">
        <v>90</v>
      </c>
      <c r="AB25" s="70" t="s">
        <v>90</v>
      </c>
      <c r="AC25" s="70" t="s">
        <v>90</v>
      </c>
      <c r="AD25" s="70" t="s">
        <v>90</v>
      </c>
      <c r="AE25" s="70" t="s">
        <v>90</v>
      </c>
      <c r="AF25" s="70" t="s">
        <v>90</v>
      </c>
      <c r="AG25" s="70" t="s">
        <v>90</v>
      </c>
      <c r="AH25" s="70" t="s">
        <v>90</v>
      </c>
      <c r="AI25" s="70" t="s">
        <v>90</v>
      </c>
      <c r="AJ25" s="70" t="s">
        <v>90</v>
      </c>
      <c r="AK25" s="70" t="s">
        <v>90</v>
      </c>
      <c r="AL25" s="70" t="s">
        <v>90</v>
      </c>
      <c r="AM25" s="70" t="s">
        <v>90</v>
      </c>
      <c r="AN25" s="70" t="s">
        <v>90</v>
      </c>
      <c r="AO25" s="70" t="s">
        <v>90</v>
      </c>
      <c r="AP25" s="70" t="s">
        <v>90</v>
      </c>
      <c r="AQ25" s="70" t="s">
        <v>90</v>
      </c>
      <c r="AR25" s="70" t="s">
        <v>90</v>
      </c>
    </row>
    <row r="26" spans="3:44" ht="17.100000000000001" customHeight="1" x14ac:dyDescent="0.25">
      <c r="C26" s="43" t="s">
        <v>15</v>
      </c>
      <c r="D26" s="69">
        <v>2.4353998914500002E-3</v>
      </c>
      <c r="E26" s="69">
        <v>2.19716672826E-3</v>
      </c>
      <c r="F26" s="69">
        <v>1.9922599489600001E-3</v>
      </c>
      <c r="G26" s="69">
        <v>1.8194901179899999E-3</v>
      </c>
      <c r="H26" s="69">
        <v>1.6595389089199999E-3</v>
      </c>
      <c r="I26" s="69">
        <v>1.5237796297000001E-3</v>
      </c>
      <c r="J26" s="69">
        <v>1.4040244865200001E-3</v>
      </c>
      <c r="K26" s="69">
        <v>1.3012740791900001E-3</v>
      </c>
      <c r="L26" s="69">
        <v>1.2030411527E-3</v>
      </c>
      <c r="M26" s="69">
        <v>1.1184717605200001E-3</v>
      </c>
      <c r="N26" s="69">
        <v>1.0425169946000001E-3</v>
      </c>
      <c r="O26" s="69">
        <v>9.7662596172999995E-4</v>
      </c>
      <c r="P26" s="69">
        <v>9.1194325219000002E-4</v>
      </c>
      <c r="Q26" s="69">
        <v>8.5574367948E-4</v>
      </c>
      <c r="R26" s="69">
        <v>8.0458381176000003E-4</v>
      </c>
      <c r="S26" s="69">
        <v>7.5989454273000005E-4</v>
      </c>
      <c r="T26" s="69">
        <v>7.1501340786000003E-4</v>
      </c>
      <c r="U26" s="69">
        <v>6.7578783112000004E-4</v>
      </c>
      <c r="V26" s="69">
        <v>6.3970393325E-4</v>
      </c>
      <c r="W26" s="69">
        <v>6.0805307181E-4</v>
      </c>
      <c r="X26" s="69">
        <v>1.3644286036000001E-4</v>
      </c>
      <c r="Y26" s="69" t="s">
        <v>90</v>
      </c>
      <c r="Z26" s="69" t="s">
        <v>90</v>
      </c>
      <c r="AA26" s="69" t="s">
        <v>90</v>
      </c>
      <c r="AB26" s="69" t="s">
        <v>90</v>
      </c>
      <c r="AC26" s="69" t="s">
        <v>90</v>
      </c>
      <c r="AD26" s="69" t="s">
        <v>90</v>
      </c>
      <c r="AE26" s="69" t="s">
        <v>90</v>
      </c>
      <c r="AF26" s="69" t="s">
        <v>90</v>
      </c>
      <c r="AG26" s="69" t="s">
        <v>90</v>
      </c>
      <c r="AH26" s="69" t="s">
        <v>90</v>
      </c>
      <c r="AI26" s="69" t="s">
        <v>90</v>
      </c>
      <c r="AJ26" s="69" t="s">
        <v>90</v>
      </c>
      <c r="AK26" s="69" t="s">
        <v>90</v>
      </c>
      <c r="AL26" s="69" t="s">
        <v>90</v>
      </c>
      <c r="AM26" s="69" t="s">
        <v>90</v>
      </c>
      <c r="AN26" s="69" t="s">
        <v>90</v>
      </c>
      <c r="AO26" s="69" t="s">
        <v>90</v>
      </c>
      <c r="AP26" s="69" t="s">
        <v>90</v>
      </c>
      <c r="AQ26" s="69" t="s">
        <v>90</v>
      </c>
      <c r="AR26" s="69" t="s">
        <v>90</v>
      </c>
    </row>
    <row r="27" spans="3:44" ht="17.100000000000001" customHeight="1" x14ac:dyDescent="0.25">
      <c r="C27" s="46" t="s">
        <v>16</v>
      </c>
      <c r="D27" s="70" t="s">
        <v>90</v>
      </c>
      <c r="E27" s="70" t="s">
        <v>90</v>
      </c>
      <c r="F27" s="70" t="s">
        <v>90</v>
      </c>
      <c r="G27" s="70">
        <v>1.94986758188438</v>
      </c>
      <c r="H27" s="70">
        <v>1.24166250315773</v>
      </c>
      <c r="I27" s="70">
        <v>0.80709897296690003</v>
      </c>
      <c r="J27" s="70">
        <v>0.57029799386655999</v>
      </c>
      <c r="K27" s="70">
        <v>0.42727078408468</v>
      </c>
      <c r="L27" s="70">
        <v>0.33151616852072002</v>
      </c>
      <c r="M27" s="70">
        <v>0.26601847598639999</v>
      </c>
      <c r="N27" s="70">
        <v>0.21861508064679999</v>
      </c>
      <c r="O27" s="70">
        <v>0.18359858720610001</v>
      </c>
      <c r="P27" s="70">
        <v>0.15578749184877</v>
      </c>
      <c r="Q27" s="70">
        <v>0.13434077217172999</v>
      </c>
      <c r="R27" s="70">
        <v>0.11714862014286</v>
      </c>
      <c r="S27" s="70">
        <v>2.34185561858E-2</v>
      </c>
      <c r="T27" s="70" t="s">
        <v>90</v>
      </c>
      <c r="U27" s="70" t="s">
        <v>90</v>
      </c>
      <c r="V27" s="70" t="s">
        <v>90</v>
      </c>
      <c r="W27" s="70" t="s">
        <v>90</v>
      </c>
      <c r="X27" s="70" t="s">
        <v>90</v>
      </c>
      <c r="Y27" s="70" t="s">
        <v>90</v>
      </c>
      <c r="Z27" s="70" t="s">
        <v>90</v>
      </c>
      <c r="AA27" s="70" t="s">
        <v>90</v>
      </c>
      <c r="AB27" s="70" t="s">
        <v>90</v>
      </c>
      <c r="AC27" s="70" t="s">
        <v>90</v>
      </c>
      <c r="AD27" s="70" t="s">
        <v>90</v>
      </c>
      <c r="AE27" s="70" t="s">
        <v>90</v>
      </c>
      <c r="AF27" s="70" t="s">
        <v>90</v>
      </c>
      <c r="AG27" s="70" t="s">
        <v>90</v>
      </c>
      <c r="AH27" s="70" t="s">
        <v>90</v>
      </c>
      <c r="AI27" s="70" t="s">
        <v>90</v>
      </c>
      <c r="AJ27" s="70" t="s">
        <v>90</v>
      </c>
      <c r="AK27" s="70" t="s">
        <v>90</v>
      </c>
      <c r="AL27" s="70" t="s">
        <v>90</v>
      </c>
      <c r="AM27" s="70" t="s">
        <v>90</v>
      </c>
      <c r="AN27" s="70" t="s">
        <v>90</v>
      </c>
      <c r="AO27" s="70" t="s">
        <v>90</v>
      </c>
      <c r="AP27" s="70" t="s">
        <v>90</v>
      </c>
      <c r="AQ27" s="70" t="s">
        <v>90</v>
      </c>
      <c r="AR27" s="70" t="s">
        <v>90</v>
      </c>
    </row>
    <row r="28" spans="3:44" ht="17.100000000000001" customHeight="1" x14ac:dyDescent="0.25">
      <c r="C28" s="49" t="s">
        <v>67</v>
      </c>
      <c r="D28" s="50">
        <v>157.96438846378501</v>
      </c>
      <c r="E28" s="50">
        <v>171.80944029608401</v>
      </c>
      <c r="F28" s="50">
        <v>205.968526673545</v>
      </c>
      <c r="G28" s="50">
        <v>209.30955034278301</v>
      </c>
      <c r="H28" s="50">
        <v>186.18376552543199</v>
      </c>
      <c r="I28" s="50">
        <v>169.26674947551399</v>
      </c>
      <c r="J28" s="50">
        <v>141.21551048187601</v>
      </c>
      <c r="K28" s="50">
        <v>108.67740638465</v>
      </c>
      <c r="L28" s="50">
        <v>93.025617959261496</v>
      </c>
      <c r="M28" s="50">
        <v>81.272731505320706</v>
      </c>
      <c r="N28" s="50">
        <v>72.304587356430204</v>
      </c>
      <c r="O28" s="50">
        <v>64.931405913728</v>
      </c>
      <c r="P28" s="50">
        <v>58.228391226608302</v>
      </c>
      <c r="Q28" s="50">
        <v>52.8762070867093</v>
      </c>
      <c r="R28" s="50">
        <v>48.1103378757361</v>
      </c>
      <c r="S28" s="50">
        <v>39.999422262495798</v>
      </c>
      <c r="T28" s="50">
        <v>34.800648935340199</v>
      </c>
      <c r="U28" s="50">
        <v>31.5901785136878</v>
      </c>
      <c r="V28" s="50">
        <v>28.4351262544345</v>
      </c>
      <c r="W28" s="50">
        <v>26.497669037208301</v>
      </c>
      <c r="X28" s="50">
        <v>23.050857179941701</v>
      </c>
      <c r="Y28" s="50">
        <v>20.476482507641698</v>
      </c>
      <c r="Z28" s="50">
        <v>19.4859260795217</v>
      </c>
      <c r="AA28" s="50">
        <v>17.661881056734298</v>
      </c>
      <c r="AB28" s="50">
        <v>16.5084176383391</v>
      </c>
      <c r="AC28" s="50">
        <v>15.6811184397368</v>
      </c>
      <c r="AD28" s="50">
        <v>13.6445284892717</v>
      </c>
      <c r="AE28" s="50">
        <v>12.862785375789301</v>
      </c>
      <c r="AF28" s="50">
        <v>12.291008400308399</v>
      </c>
      <c r="AG28" s="50">
        <v>5.7690373755908002</v>
      </c>
      <c r="AH28" s="50">
        <v>5.1665700770303902</v>
      </c>
      <c r="AI28" s="50">
        <v>4.88629226595316</v>
      </c>
      <c r="AJ28" s="50">
        <v>4.3515451673713503</v>
      </c>
      <c r="AK28" s="50">
        <v>3.9884473171699701</v>
      </c>
      <c r="AL28" s="50">
        <v>2.2225257389750102</v>
      </c>
      <c r="AM28" s="50">
        <v>1.76531176169918</v>
      </c>
      <c r="AN28" s="50">
        <v>1.44635424404716</v>
      </c>
      <c r="AO28" s="50">
        <v>1.40194917357176</v>
      </c>
      <c r="AP28" s="50">
        <v>1.35990066702668</v>
      </c>
      <c r="AQ28" s="50">
        <v>1.32360427207792</v>
      </c>
      <c r="AR28" s="50">
        <v>1.2821009318437999</v>
      </c>
    </row>
    <row r="30" spans="3:44" ht="17.100000000000001" customHeight="1" x14ac:dyDescent="0.25">
      <c r="C30" s="187" t="s">
        <v>93</v>
      </c>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c r="AQ30" s="188"/>
      <c r="AR30" s="188"/>
    </row>
    <row r="32" spans="3:44" ht="17.100000000000001" customHeight="1" x14ac:dyDescent="0.25">
      <c r="C32" s="42" t="s">
        <v>8</v>
      </c>
      <c r="D32" s="42">
        <v>2021</v>
      </c>
      <c r="E32" s="42">
        <v>2022</v>
      </c>
      <c r="F32" s="42">
        <v>2023</v>
      </c>
      <c r="G32" s="42">
        <v>2024</v>
      </c>
      <c r="H32" s="42">
        <v>2025</v>
      </c>
      <c r="I32" s="42">
        <v>2026</v>
      </c>
      <c r="J32" s="42">
        <v>2027</v>
      </c>
      <c r="K32" s="42">
        <v>2028</v>
      </c>
      <c r="L32" s="42">
        <v>2029</v>
      </c>
      <c r="M32" s="42">
        <v>2030</v>
      </c>
      <c r="N32" s="42">
        <v>2031</v>
      </c>
      <c r="O32" s="42">
        <v>2032</v>
      </c>
      <c r="P32" s="42">
        <v>2033</v>
      </c>
      <c r="Q32" s="42">
        <v>2034</v>
      </c>
      <c r="R32" s="42">
        <v>2035</v>
      </c>
    </row>
    <row r="33" spans="3:46" s="53" customFormat="1" ht="17.100000000000001" customHeight="1" x14ac:dyDescent="0.25">
      <c r="C33" s="43" t="s">
        <v>31</v>
      </c>
      <c r="D33" s="69">
        <v>4.6933600000000002</v>
      </c>
      <c r="E33" s="69">
        <v>5.20608</v>
      </c>
      <c r="F33" s="69">
        <v>5.20608</v>
      </c>
      <c r="G33" s="69">
        <v>4.7771699999999999</v>
      </c>
      <c r="H33" s="69">
        <v>5.20608</v>
      </c>
      <c r="I33" s="69">
        <v>5.20608</v>
      </c>
      <c r="J33" s="69">
        <v>4.9152100000000001</v>
      </c>
      <c r="K33" s="69">
        <v>3.8749799999999999</v>
      </c>
      <c r="L33" s="69">
        <v>3.3573300000000001</v>
      </c>
      <c r="M33" s="69">
        <v>2.7903799999999999</v>
      </c>
      <c r="N33" s="69">
        <v>2.3466800000000001</v>
      </c>
      <c r="O33" s="69">
        <v>1.98186</v>
      </c>
      <c r="P33" s="69">
        <v>1.6663399999999999</v>
      </c>
      <c r="Q33" s="69">
        <v>1.40998</v>
      </c>
      <c r="R33" s="69">
        <v>1.10432</v>
      </c>
    </row>
    <row r="34" spans="3:46" s="53" customFormat="1" ht="17.100000000000001" customHeight="1" x14ac:dyDescent="0.25">
      <c r="C34" s="46" t="s">
        <v>37</v>
      </c>
      <c r="D34" s="70">
        <v>1.0269003000000001</v>
      </c>
      <c r="E34" s="70">
        <v>1.6285745</v>
      </c>
      <c r="F34" s="70">
        <v>2.9019493000000001</v>
      </c>
      <c r="G34" s="70">
        <v>2.7909206000000002</v>
      </c>
      <c r="H34" s="70">
        <v>2.0026628999999998</v>
      </c>
      <c r="I34" s="70">
        <v>1.4433731000000001</v>
      </c>
      <c r="J34" s="70">
        <v>0.75462660000000004</v>
      </c>
      <c r="K34" s="70">
        <v>0.14235629999999999</v>
      </c>
      <c r="L34" s="70" t="s">
        <v>90</v>
      </c>
      <c r="M34" s="70" t="s">
        <v>90</v>
      </c>
      <c r="N34" s="70" t="s">
        <v>90</v>
      </c>
      <c r="O34" s="70" t="s">
        <v>90</v>
      </c>
      <c r="P34" s="70" t="s">
        <v>90</v>
      </c>
      <c r="Q34" s="70" t="s">
        <v>90</v>
      </c>
      <c r="R34" s="70" t="s">
        <v>90</v>
      </c>
    </row>
    <row r="35" spans="3:46" ht="17.100000000000001" customHeight="1" x14ac:dyDescent="0.25">
      <c r="C35" s="43" t="s">
        <v>26</v>
      </c>
      <c r="D35" s="69">
        <v>7.8936909999999996E-3</v>
      </c>
      <c r="E35" s="69">
        <v>2.3708489999999999E-2</v>
      </c>
      <c r="F35" s="69">
        <v>2.5832586000000001E-2</v>
      </c>
      <c r="G35" s="69">
        <v>1.8849909000000001E-2</v>
      </c>
      <c r="H35" s="69">
        <v>1.4751307999999999E-2</v>
      </c>
      <c r="I35" s="69">
        <v>1.1885991E-2</v>
      </c>
      <c r="J35" s="69">
        <v>9.4275999999999995E-3</v>
      </c>
      <c r="K35" s="69">
        <v>5.3112020000000001E-3</v>
      </c>
      <c r="L35" s="69">
        <v>1.189032E-3</v>
      </c>
      <c r="M35" s="69" t="s">
        <v>90</v>
      </c>
      <c r="N35" s="69" t="s">
        <v>90</v>
      </c>
      <c r="O35" s="69" t="s">
        <v>90</v>
      </c>
      <c r="P35" s="69" t="s">
        <v>90</v>
      </c>
      <c r="Q35" s="69" t="s">
        <v>90</v>
      </c>
      <c r="R35" s="69" t="s">
        <v>90</v>
      </c>
    </row>
    <row r="36" spans="3:46" ht="17.100000000000001" customHeight="1" x14ac:dyDescent="0.25">
      <c r="C36" s="46" t="s">
        <v>20</v>
      </c>
      <c r="D36" s="70">
        <v>3.7325599999999998E-4</v>
      </c>
      <c r="E36" s="70">
        <v>2.6695499999999998E-4</v>
      </c>
      <c r="F36" s="70">
        <v>2.0971600000000001E-4</v>
      </c>
      <c r="G36" s="70">
        <v>1.6450199999999999E-4</v>
      </c>
      <c r="H36" s="70">
        <v>1.2987E-4</v>
      </c>
      <c r="I36" s="70">
        <v>1.0149099999999999E-4</v>
      </c>
      <c r="J36" s="70">
        <v>7.9845999999999994E-5</v>
      </c>
      <c r="K36" s="70">
        <v>6.3010999999999997E-5</v>
      </c>
      <c r="L36" s="70">
        <v>1.3468E-5</v>
      </c>
      <c r="M36" s="70" t="s">
        <v>90</v>
      </c>
      <c r="N36" s="70" t="s">
        <v>90</v>
      </c>
      <c r="O36" s="70" t="s">
        <v>90</v>
      </c>
      <c r="P36" s="70" t="s">
        <v>90</v>
      </c>
      <c r="Q36" s="70" t="s">
        <v>90</v>
      </c>
      <c r="R36" s="70" t="s">
        <v>90</v>
      </c>
    </row>
    <row r="37" spans="3:46" ht="17.100000000000001" customHeight="1" x14ac:dyDescent="0.25">
      <c r="C37" s="49" t="s">
        <v>67</v>
      </c>
      <c r="D37" s="50">
        <v>5.7285272469999997</v>
      </c>
      <c r="E37" s="50">
        <v>6.8586299449999997</v>
      </c>
      <c r="F37" s="50">
        <v>8.1340716020000006</v>
      </c>
      <c r="G37" s="50">
        <v>7.5871050110000002</v>
      </c>
      <c r="H37" s="50">
        <v>7.2236240780000003</v>
      </c>
      <c r="I37" s="50">
        <v>6.661440582</v>
      </c>
      <c r="J37" s="50">
        <v>5.6793440459999998</v>
      </c>
      <c r="K37" s="50">
        <v>4.0227105129999998</v>
      </c>
      <c r="L37" s="50">
        <v>3.3585324999999999</v>
      </c>
      <c r="M37" s="50">
        <v>2.7903799999999999</v>
      </c>
      <c r="N37" s="50">
        <v>2.3466800000000001</v>
      </c>
      <c r="O37" s="50">
        <v>1.98186</v>
      </c>
      <c r="P37" s="50">
        <v>1.6663399999999999</v>
      </c>
      <c r="Q37" s="50">
        <v>1.40998</v>
      </c>
      <c r="R37" s="50">
        <v>1.10432</v>
      </c>
    </row>
    <row r="39" spans="3:46" ht="17.100000000000001" customHeight="1" x14ac:dyDescent="0.25">
      <c r="C39" s="189" t="s">
        <v>94</v>
      </c>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51"/>
      <c r="AT39" s="51"/>
    </row>
    <row r="40" spans="3:46" ht="17.100000000000001" customHeight="1" x14ac:dyDescent="0.25">
      <c r="C40" s="189" t="s">
        <v>95</v>
      </c>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51"/>
      <c r="AT40" s="51"/>
    </row>
  </sheetData>
  <sortState xmlns:xlrd2="http://schemas.microsoft.com/office/spreadsheetml/2017/richdata2" ref="C8:AR27">
    <sortCondition descending="1" ref="D8:D27"/>
  </sortState>
  <mergeCells count="4">
    <mergeCell ref="C5:AR5"/>
    <mergeCell ref="C30:AR30"/>
    <mergeCell ref="C39:AR39"/>
    <mergeCell ref="C40:AR40"/>
  </mergeCells>
  <pageMargins left="0.05" right="0.05" top="0.5" bottom="0.5" header="0" footer="0"/>
  <pageSetup paperSize="9"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11C4E"/>
  </sheetPr>
  <dimension ref="B2:P20"/>
  <sheetViews>
    <sheetView showGridLines="0" workbookViewId="0"/>
  </sheetViews>
  <sheetFormatPr defaultRowHeight="15" x14ac:dyDescent="0.25"/>
  <cols>
    <col min="1" max="16384" width="9.140625" style="71"/>
  </cols>
  <sheetData>
    <row r="2" spans="2:16" ht="18.75" x14ac:dyDescent="0.3">
      <c r="B2" s="86" t="s">
        <v>142</v>
      </c>
    </row>
    <row r="3" spans="2:16" x14ac:dyDescent="0.25">
      <c r="B3" s="71" t="s">
        <v>141</v>
      </c>
    </row>
    <row r="4" spans="2:16" x14ac:dyDescent="0.25">
      <c r="B4" s="71" t="s">
        <v>140</v>
      </c>
    </row>
    <row r="5" spans="2:16" s="87" customFormat="1" ht="47.25" customHeight="1" x14ac:dyDescent="0.25">
      <c r="C5" s="173" t="s">
        <v>139</v>
      </c>
      <c r="D5" s="173"/>
      <c r="E5" s="173"/>
      <c r="F5" s="173"/>
      <c r="G5" s="173"/>
      <c r="H5" s="173"/>
      <c r="I5" s="173"/>
      <c r="J5" s="173"/>
      <c r="K5" s="173"/>
      <c r="L5" s="173"/>
      <c r="M5" s="173"/>
      <c r="N5" s="173"/>
      <c r="O5" s="173"/>
      <c r="P5" s="173"/>
    </row>
    <row r="6" spans="2:16" ht="15.75" customHeight="1" x14ac:dyDescent="0.25">
      <c r="C6" s="71" t="s">
        <v>138</v>
      </c>
    </row>
    <row r="7" spans="2:16" x14ac:dyDescent="0.25">
      <c r="D7" s="71" t="s">
        <v>137</v>
      </c>
    </row>
    <row r="8" spans="2:16" x14ac:dyDescent="0.25">
      <c r="C8" s="71" t="s">
        <v>136</v>
      </c>
    </row>
    <row r="9" spans="2:16" x14ac:dyDescent="0.25">
      <c r="D9" s="71" t="s">
        <v>135</v>
      </c>
    </row>
    <row r="10" spans="2:16" x14ac:dyDescent="0.25">
      <c r="D10" s="71" t="s">
        <v>134</v>
      </c>
    </row>
    <row r="11" spans="2:16" x14ac:dyDescent="0.25">
      <c r="D11" s="71" t="s">
        <v>133</v>
      </c>
    </row>
    <row r="12" spans="2:16" x14ac:dyDescent="0.25">
      <c r="C12" s="71" t="s">
        <v>132</v>
      </c>
    </row>
    <row r="13" spans="2:16" x14ac:dyDescent="0.25">
      <c r="C13" s="71" t="s">
        <v>131</v>
      </c>
    </row>
    <row r="14" spans="2:16" x14ac:dyDescent="0.25">
      <c r="C14" s="71" t="s">
        <v>130</v>
      </c>
    </row>
    <row r="15" spans="2:16" x14ac:dyDescent="0.25">
      <c r="C15" s="71" t="s">
        <v>129</v>
      </c>
    </row>
    <row r="18" spans="2:2" ht="18.75" x14ac:dyDescent="0.3">
      <c r="B18" s="86" t="s">
        <v>128</v>
      </c>
    </row>
    <row r="19" spans="2:2" x14ac:dyDescent="0.25">
      <c r="B19" s="71" t="s">
        <v>127</v>
      </c>
    </row>
    <row r="20" spans="2:2" x14ac:dyDescent="0.25">
      <c r="B20" s="71" t="s">
        <v>126</v>
      </c>
    </row>
  </sheetData>
  <mergeCells count="1">
    <mergeCell ref="C5:P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11C4E"/>
  </sheetPr>
  <dimension ref="B2:O15"/>
  <sheetViews>
    <sheetView showGridLines="0" workbookViewId="0"/>
  </sheetViews>
  <sheetFormatPr defaultRowHeight="15" x14ac:dyDescent="0.25"/>
  <cols>
    <col min="1" max="16384" width="9.140625" style="71"/>
  </cols>
  <sheetData>
    <row r="2" spans="2:15" ht="18.75" x14ac:dyDescent="0.3">
      <c r="B2" s="94" t="s">
        <v>155</v>
      </c>
    </row>
    <row r="3" spans="2:15" ht="15.75" thickBot="1" x14ac:dyDescent="0.3"/>
    <row r="4" spans="2:15" ht="30.75" customHeight="1" x14ac:dyDescent="0.25">
      <c r="B4" s="93" t="s">
        <v>154</v>
      </c>
      <c r="C4" s="92"/>
      <c r="D4" s="92"/>
      <c r="E4" s="92"/>
      <c r="F4" s="174" t="s">
        <v>153</v>
      </c>
      <c r="G4" s="174"/>
      <c r="H4" s="174"/>
      <c r="I4" s="174"/>
      <c r="J4" s="174"/>
      <c r="K4" s="174"/>
      <c r="L4" s="174"/>
      <c r="M4" s="174"/>
      <c r="N4" s="174"/>
      <c r="O4" s="175"/>
    </row>
    <row r="5" spans="2:15" ht="30.75" customHeight="1" x14ac:dyDescent="0.25">
      <c r="B5" s="91"/>
      <c r="C5" s="90"/>
      <c r="D5" s="90"/>
      <c r="E5" s="90"/>
      <c r="F5" s="171" t="s">
        <v>152</v>
      </c>
      <c r="G5" s="171"/>
      <c r="H5" s="171"/>
      <c r="I5" s="171"/>
      <c r="J5" s="171"/>
      <c r="K5" s="171"/>
      <c r="L5" s="171"/>
      <c r="M5" s="171"/>
      <c r="N5" s="171"/>
      <c r="O5" s="172"/>
    </row>
    <row r="6" spans="2:15" ht="30" customHeight="1" x14ac:dyDescent="0.25">
      <c r="B6" s="91"/>
      <c r="C6" s="90"/>
      <c r="D6" s="90"/>
      <c r="E6" s="90"/>
      <c r="F6" s="171" t="s">
        <v>151</v>
      </c>
      <c r="G6" s="171"/>
      <c r="H6" s="171"/>
      <c r="I6" s="171"/>
      <c r="J6" s="171"/>
      <c r="K6" s="171"/>
      <c r="L6" s="171"/>
      <c r="M6" s="171"/>
      <c r="N6" s="171"/>
      <c r="O6" s="172"/>
    </row>
    <row r="7" spans="2:15" x14ac:dyDescent="0.25">
      <c r="B7" s="91"/>
      <c r="C7" s="90"/>
      <c r="D7" s="90"/>
      <c r="E7" s="90"/>
      <c r="F7" s="76"/>
      <c r="G7" s="76"/>
      <c r="H7" s="76"/>
      <c r="I7" s="76"/>
      <c r="J7" s="76"/>
      <c r="K7" s="76"/>
      <c r="L7" s="76"/>
      <c r="M7" s="76"/>
      <c r="N7" s="76"/>
      <c r="O7" s="75"/>
    </row>
    <row r="8" spans="2:15" ht="30.75" customHeight="1" x14ac:dyDescent="0.25">
      <c r="B8" s="91" t="s">
        <v>150</v>
      </c>
      <c r="C8" s="90"/>
      <c r="D8" s="90"/>
      <c r="E8" s="90"/>
      <c r="F8" s="171" t="s">
        <v>149</v>
      </c>
      <c r="G8" s="171"/>
      <c r="H8" s="171"/>
      <c r="I8" s="171"/>
      <c r="J8" s="171"/>
      <c r="K8" s="171"/>
      <c r="L8" s="171"/>
      <c r="M8" s="171"/>
      <c r="N8" s="171"/>
      <c r="O8" s="172"/>
    </row>
    <row r="9" spans="2:15" x14ac:dyDescent="0.25">
      <c r="B9" s="91"/>
      <c r="C9" s="90"/>
      <c r="D9" s="90"/>
      <c r="E9" s="90"/>
      <c r="F9" s="76"/>
      <c r="G9" s="76"/>
      <c r="H9" s="76"/>
      <c r="I9" s="76"/>
      <c r="J9" s="76"/>
      <c r="K9" s="76"/>
      <c r="L9" s="76"/>
      <c r="M9" s="76"/>
      <c r="N9" s="76"/>
      <c r="O9" s="75"/>
    </row>
    <row r="10" spans="2:15" ht="31.5" customHeight="1" x14ac:dyDescent="0.25">
      <c r="B10" s="91" t="s">
        <v>148</v>
      </c>
      <c r="C10" s="90"/>
      <c r="D10" s="90"/>
      <c r="E10" s="90"/>
      <c r="F10" s="171" t="s">
        <v>147</v>
      </c>
      <c r="G10" s="171"/>
      <c r="H10" s="171"/>
      <c r="I10" s="171"/>
      <c r="J10" s="171"/>
      <c r="K10" s="171"/>
      <c r="L10" s="171"/>
      <c r="M10" s="171"/>
      <c r="N10" s="171"/>
      <c r="O10" s="172"/>
    </row>
    <row r="11" spans="2:15" x14ac:dyDescent="0.25">
      <c r="B11" s="91"/>
      <c r="C11" s="90"/>
      <c r="D11" s="90"/>
      <c r="E11" s="90"/>
      <c r="F11" s="76"/>
      <c r="G11" s="76"/>
      <c r="H11" s="76"/>
      <c r="I11" s="76"/>
      <c r="J11" s="76"/>
      <c r="K11" s="76"/>
      <c r="L11" s="76"/>
      <c r="M11" s="76"/>
      <c r="N11" s="76"/>
      <c r="O11" s="75"/>
    </row>
    <row r="12" spans="2:15" ht="60" customHeight="1" x14ac:dyDescent="0.25">
      <c r="B12" s="91" t="s">
        <v>146</v>
      </c>
      <c r="C12" s="90"/>
      <c r="D12" s="90"/>
      <c r="E12" s="90"/>
      <c r="F12" s="171" t="s">
        <v>145</v>
      </c>
      <c r="G12" s="171"/>
      <c r="H12" s="171"/>
      <c r="I12" s="171"/>
      <c r="J12" s="171"/>
      <c r="K12" s="171"/>
      <c r="L12" s="171"/>
      <c r="M12" s="171"/>
      <c r="N12" s="171"/>
      <c r="O12" s="172"/>
    </row>
    <row r="13" spans="2:15" x14ac:dyDescent="0.25">
      <c r="B13" s="91"/>
      <c r="C13" s="90"/>
      <c r="D13" s="90"/>
      <c r="E13" s="90"/>
      <c r="F13" s="76"/>
      <c r="G13" s="76"/>
      <c r="H13" s="76"/>
      <c r="I13" s="76"/>
      <c r="J13" s="76"/>
      <c r="K13" s="76"/>
      <c r="L13" s="76"/>
      <c r="M13" s="76"/>
      <c r="N13" s="76"/>
      <c r="O13" s="75"/>
    </row>
    <row r="14" spans="2:15" ht="57.75" customHeight="1" x14ac:dyDescent="0.25">
      <c r="B14" s="91" t="s">
        <v>144</v>
      </c>
      <c r="C14" s="90"/>
      <c r="D14" s="90"/>
      <c r="E14" s="90"/>
      <c r="F14" s="171" t="s">
        <v>143</v>
      </c>
      <c r="G14" s="171"/>
      <c r="H14" s="171"/>
      <c r="I14" s="171"/>
      <c r="J14" s="171"/>
      <c r="K14" s="171"/>
      <c r="L14" s="171"/>
      <c r="M14" s="171"/>
      <c r="N14" s="171"/>
      <c r="O14" s="172"/>
    </row>
    <row r="15" spans="2:15" ht="15.75" thickBot="1" x14ac:dyDescent="0.3">
      <c r="B15" s="89"/>
      <c r="C15" s="88"/>
      <c r="D15" s="88"/>
      <c r="E15" s="88"/>
      <c r="F15" s="73"/>
      <c r="G15" s="73"/>
      <c r="H15" s="73"/>
      <c r="I15" s="73"/>
      <c r="J15" s="73"/>
      <c r="K15" s="73"/>
      <c r="L15" s="73"/>
      <c r="M15" s="73"/>
      <c r="N15" s="73"/>
      <c r="O15" s="72"/>
    </row>
  </sheetData>
  <mergeCells count="7">
    <mergeCell ref="F14:O14"/>
    <mergeCell ref="F4:O4"/>
    <mergeCell ref="F5:O5"/>
    <mergeCell ref="F6:O6"/>
    <mergeCell ref="F8:O8"/>
    <mergeCell ref="F10:O10"/>
    <mergeCell ref="F12:O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T42"/>
  <sheetViews>
    <sheetView zoomScale="84" zoomScaleNormal="84" workbookViewId="0">
      <pane xSplit="1" ySplit="1" topLeftCell="F2" activePane="bottomRight" state="frozen"/>
      <selection activeCell="C13" sqref="C13"/>
      <selection pane="topRight" activeCell="C13" sqref="C13"/>
      <selection pane="bottomLeft" activeCell="C13" sqref="C13"/>
      <selection pane="bottomRight"/>
    </sheetView>
  </sheetViews>
  <sheetFormatPr defaultRowHeight="14.25" x14ac:dyDescent="0.2"/>
  <cols>
    <col min="1" max="1" width="50.85546875" style="95" customWidth="1"/>
    <col min="2" max="9" width="14" style="95" bestFit="1" customWidth="1"/>
    <col min="10" max="10" width="13.5703125" style="95" bestFit="1" customWidth="1"/>
    <col min="11" max="11" width="13.140625" style="95" bestFit="1" customWidth="1"/>
    <col min="12" max="17" width="13.5703125" style="95" bestFit="1" customWidth="1"/>
    <col min="18" max="19" width="15.7109375" style="95" bestFit="1" customWidth="1"/>
    <col min="20" max="20" width="15.5703125" style="95" customWidth="1"/>
    <col min="21" max="16384" width="9.140625" style="95"/>
  </cols>
  <sheetData>
    <row r="1" spans="1:20" ht="30.75" thickBot="1" x14ac:dyDescent="0.25">
      <c r="A1" s="146" t="s">
        <v>189</v>
      </c>
      <c r="B1" s="145">
        <v>2002</v>
      </c>
      <c r="C1" s="145">
        <v>2003</v>
      </c>
      <c r="D1" s="145">
        <v>2004</v>
      </c>
      <c r="E1" s="145">
        <v>2005</v>
      </c>
      <c r="F1" s="145">
        <v>2006</v>
      </c>
      <c r="G1" s="145">
        <v>2007</v>
      </c>
      <c r="H1" s="145">
        <v>2008</v>
      </c>
      <c r="I1" s="145">
        <v>2009</v>
      </c>
      <c r="J1" s="145">
        <v>2010</v>
      </c>
      <c r="K1" s="145">
        <v>2011</v>
      </c>
      <c r="L1" s="145">
        <v>2012</v>
      </c>
      <c r="M1" s="145">
        <v>2013</v>
      </c>
      <c r="N1" s="145">
        <v>2014</v>
      </c>
      <c r="O1" s="145">
        <v>2015</v>
      </c>
      <c r="P1" s="145">
        <v>2016</v>
      </c>
      <c r="Q1" s="145">
        <v>2017</v>
      </c>
      <c r="R1" s="145">
        <v>2018</v>
      </c>
      <c r="S1" s="145">
        <v>2019</v>
      </c>
      <c r="T1" s="147">
        <v>2020</v>
      </c>
    </row>
    <row r="2" spans="1:20" x14ac:dyDescent="0.2">
      <c r="A2" s="101" t="s">
        <v>188</v>
      </c>
      <c r="B2" s="142"/>
      <c r="C2" s="142"/>
      <c r="D2" s="142"/>
      <c r="E2" s="142"/>
      <c r="F2" s="142"/>
      <c r="G2" s="142"/>
      <c r="H2" s="142"/>
      <c r="I2" s="142"/>
      <c r="J2" s="142"/>
      <c r="K2" s="142"/>
      <c r="L2" s="142"/>
      <c r="M2" s="142">
        <v>18</v>
      </c>
      <c r="N2" s="142">
        <v>22</v>
      </c>
      <c r="O2" s="142">
        <v>1</v>
      </c>
      <c r="P2" s="142">
        <v>1</v>
      </c>
      <c r="Q2" s="142">
        <v>3</v>
      </c>
      <c r="R2" s="144">
        <v>3</v>
      </c>
      <c r="S2" s="143">
        <v>1</v>
      </c>
      <c r="T2" s="148">
        <v>2</v>
      </c>
    </row>
    <row r="3" spans="1:20" x14ac:dyDescent="0.2">
      <c r="A3" s="101" t="s">
        <v>187</v>
      </c>
      <c r="B3" s="142"/>
      <c r="C3" s="142"/>
      <c r="D3" s="142"/>
      <c r="E3" s="142"/>
      <c r="F3" s="142"/>
      <c r="G3" s="142"/>
      <c r="H3" s="142"/>
      <c r="I3" s="142"/>
      <c r="J3" s="142"/>
      <c r="K3" s="142"/>
      <c r="L3" s="142"/>
      <c r="M3" s="142">
        <v>5</v>
      </c>
      <c r="N3" s="142">
        <v>1</v>
      </c>
      <c r="O3" s="142">
        <v>1</v>
      </c>
      <c r="P3" s="142">
        <v>0</v>
      </c>
      <c r="Q3" s="142">
        <v>1</v>
      </c>
      <c r="R3" s="144">
        <v>1</v>
      </c>
      <c r="S3" s="143">
        <v>1</v>
      </c>
      <c r="T3" s="148">
        <v>1</v>
      </c>
    </row>
    <row r="4" spans="1:20" ht="15" thickBot="1" x14ac:dyDescent="0.25">
      <c r="A4" s="101" t="s">
        <v>186</v>
      </c>
      <c r="B4" s="142"/>
      <c r="C4" s="142"/>
      <c r="D4" s="142"/>
      <c r="E4" s="142"/>
      <c r="F4" s="142"/>
      <c r="G4" s="142"/>
      <c r="H4" s="142"/>
      <c r="I4" s="142"/>
      <c r="J4" s="142"/>
      <c r="K4" s="142"/>
      <c r="L4" s="142"/>
      <c r="M4" s="141">
        <v>9</v>
      </c>
      <c r="N4" s="141">
        <v>10</v>
      </c>
      <c r="O4" s="141">
        <v>8</v>
      </c>
      <c r="P4" s="141">
        <v>1</v>
      </c>
      <c r="Q4" s="141">
        <v>2</v>
      </c>
      <c r="R4" s="140">
        <v>4</v>
      </c>
      <c r="S4" s="140">
        <v>10</v>
      </c>
      <c r="T4" s="149">
        <v>1</v>
      </c>
    </row>
    <row r="5" spans="1:20" ht="15.75" thickTop="1" x14ac:dyDescent="0.2">
      <c r="A5" s="104" t="s">
        <v>185</v>
      </c>
      <c r="B5" s="105">
        <v>21</v>
      </c>
      <c r="C5" s="105">
        <v>16</v>
      </c>
      <c r="D5" s="105">
        <v>33</v>
      </c>
      <c r="E5" s="105">
        <v>34</v>
      </c>
      <c r="F5" s="105">
        <v>30</v>
      </c>
      <c r="G5" s="105">
        <v>43</v>
      </c>
      <c r="H5" s="105">
        <v>34</v>
      </c>
      <c r="I5" s="105">
        <v>37</v>
      </c>
      <c r="J5" s="105">
        <v>45</v>
      </c>
      <c r="K5" s="105">
        <v>52</v>
      </c>
      <c r="L5" s="105">
        <v>33</v>
      </c>
      <c r="M5" s="105">
        <f t="shared" ref="M5:S5" si="0">SUM(M2:M4)</f>
        <v>32</v>
      </c>
      <c r="N5" s="105">
        <f t="shared" si="0"/>
        <v>33</v>
      </c>
      <c r="O5" s="105">
        <f t="shared" si="0"/>
        <v>10</v>
      </c>
      <c r="P5" s="105">
        <f t="shared" si="0"/>
        <v>2</v>
      </c>
      <c r="Q5" s="105">
        <f t="shared" si="0"/>
        <v>6</v>
      </c>
      <c r="R5" s="105">
        <f t="shared" si="0"/>
        <v>8</v>
      </c>
      <c r="S5" s="105">
        <f t="shared" si="0"/>
        <v>12</v>
      </c>
      <c r="T5" s="150">
        <f>SUM(T2:T4)</f>
        <v>4</v>
      </c>
    </row>
    <row r="6" spans="1:20" ht="15" x14ac:dyDescent="0.2">
      <c r="A6" s="101"/>
      <c r="B6" s="105"/>
      <c r="C6" s="105"/>
      <c r="D6" s="105"/>
      <c r="E6" s="105"/>
      <c r="F6" s="105"/>
      <c r="G6" s="105"/>
      <c r="H6" s="105"/>
      <c r="I6" s="105"/>
      <c r="J6" s="105"/>
      <c r="K6" s="105"/>
      <c r="L6" s="105"/>
      <c r="M6" s="105"/>
      <c r="N6" s="103"/>
      <c r="O6" s="103"/>
      <c r="P6" s="103"/>
      <c r="Q6" s="101"/>
      <c r="R6" s="111"/>
      <c r="T6" s="151"/>
    </row>
    <row r="7" spans="1:20" x14ac:dyDescent="0.2">
      <c r="A7" s="101" t="s">
        <v>184</v>
      </c>
      <c r="B7" s="103"/>
      <c r="C7" s="103"/>
      <c r="D7" s="103"/>
      <c r="E7" s="103"/>
      <c r="F7" s="103"/>
      <c r="G7" s="103"/>
      <c r="H7" s="103"/>
      <c r="I7" s="103"/>
      <c r="J7" s="103"/>
      <c r="K7" s="103"/>
      <c r="L7" s="103"/>
      <c r="M7" s="125">
        <v>43104</v>
      </c>
      <c r="N7" s="125">
        <v>51572</v>
      </c>
      <c r="O7" s="125">
        <v>2811</v>
      </c>
      <c r="P7" s="124">
        <v>4114</v>
      </c>
      <c r="Q7" s="124">
        <v>6844.35</v>
      </c>
      <c r="R7" s="124">
        <v>8985</v>
      </c>
      <c r="S7" s="124">
        <v>3076</v>
      </c>
      <c r="T7" s="152">
        <v>7297.8</v>
      </c>
    </row>
    <row r="8" spans="1:20" x14ac:dyDescent="0.2">
      <c r="A8" s="101" t="s">
        <v>183</v>
      </c>
      <c r="B8" s="103"/>
      <c r="C8" s="103"/>
      <c r="D8" s="103"/>
      <c r="E8" s="103"/>
      <c r="F8" s="103"/>
      <c r="G8" s="103"/>
      <c r="H8" s="103"/>
      <c r="I8" s="103"/>
      <c r="J8" s="103"/>
      <c r="K8" s="103"/>
      <c r="L8" s="103"/>
      <c r="M8" s="125">
        <v>17482</v>
      </c>
      <c r="N8" s="125">
        <v>2943</v>
      </c>
      <c r="O8" s="125">
        <v>1332.6</v>
      </c>
      <c r="P8" s="124">
        <v>0</v>
      </c>
      <c r="Q8" s="124">
        <v>1069</v>
      </c>
      <c r="R8" s="124">
        <v>5432</v>
      </c>
      <c r="S8" s="124">
        <v>3793.8</v>
      </c>
      <c r="T8" s="152">
        <v>7754</v>
      </c>
    </row>
    <row r="9" spans="1:20" ht="15" thickBot="1" x14ac:dyDescent="0.25">
      <c r="A9" s="101" t="s">
        <v>182</v>
      </c>
      <c r="B9" s="103"/>
      <c r="C9" s="103"/>
      <c r="D9" s="103"/>
      <c r="E9" s="103"/>
      <c r="F9" s="103"/>
      <c r="G9" s="103"/>
      <c r="H9" s="103"/>
      <c r="I9" s="103"/>
      <c r="J9" s="103"/>
      <c r="K9" s="103"/>
      <c r="L9" s="103"/>
      <c r="M9" s="139">
        <v>32842</v>
      </c>
      <c r="N9" s="139">
        <v>44660</v>
      </c>
      <c r="O9" s="139">
        <v>19224</v>
      </c>
      <c r="P9" s="138">
        <v>4600</v>
      </c>
      <c r="Q9" s="138">
        <v>4720</v>
      </c>
      <c r="R9" s="138">
        <v>10381</v>
      </c>
      <c r="S9" s="138">
        <v>40887</v>
      </c>
      <c r="T9" s="153">
        <v>2562.1999999999998</v>
      </c>
    </row>
    <row r="10" spans="1:20" ht="15.75" thickTop="1" x14ac:dyDescent="0.2">
      <c r="A10" s="104" t="s">
        <v>181</v>
      </c>
      <c r="B10" s="136">
        <v>36958</v>
      </c>
      <c r="C10" s="136">
        <v>35201</v>
      </c>
      <c r="D10" s="136">
        <v>78237</v>
      </c>
      <c r="E10" s="136">
        <v>87533</v>
      </c>
      <c r="F10" s="136">
        <v>112369</v>
      </c>
      <c r="G10" s="136">
        <v>99854</v>
      </c>
      <c r="H10" s="136">
        <v>51037</v>
      </c>
      <c r="I10" s="136">
        <v>64596</v>
      </c>
      <c r="J10" s="136">
        <v>76026</v>
      </c>
      <c r="K10" s="136">
        <v>63669</v>
      </c>
      <c r="L10" s="136">
        <v>72177.2</v>
      </c>
      <c r="M10" s="137">
        <f t="shared" ref="M10:S10" si="1">SUM(M7:M9)</f>
        <v>93428</v>
      </c>
      <c r="N10" s="137">
        <f t="shared" si="1"/>
        <v>99175</v>
      </c>
      <c r="O10" s="137">
        <f t="shared" si="1"/>
        <v>23367.599999999999</v>
      </c>
      <c r="P10" s="137">
        <f t="shared" si="1"/>
        <v>8714</v>
      </c>
      <c r="Q10" s="137">
        <f t="shared" si="1"/>
        <v>12633.35</v>
      </c>
      <c r="R10" s="137">
        <f t="shared" si="1"/>
        <v>24798</v>
      </c>
      <c r="S10" s="137">
        <f t="shared" si="1"/>
        <v>47756.800000000003</v>
      </c>
      <c r="T10" s="154">
        <f>SUM(T7:T9)</f>
        <v>17614</v>
      </c>
    </row>
    <row r="11" spans="1:20" ht="15" x14ac:dyDescent="0.2">
      <c r="A11" s="101"/>
      <c r="B11" s="136"/>
      <c r="C11" s="136"/>
      <c r="D11" s="136"/>
      <c r="E11" s="136"/>
      <c r="F11" s="136"/>
      <c r="G11" s="136"/>
      <c r="H11" s="136"/>
      <c r="I11" s="136"/>
      <c r="J11" s="136"/>
      <c r="K11" s="136"/>
      <c r="L11" s="136"/>
      <c r="M11" s="135"/>
      <c r="N11" s="109"/>
      <c r="O11" s="109"/>
      <c r="P11" s="109"/>
      <c r="Q11" s="102"/>
      <c r="R11" s="111"/>
      <c r="T11" s="151"/>
    </row>
    <row r="12" spans="1:20" x14ac:dyDescent="0.2">
      <c r="A12" s="101" t="s">
        <v>180</v>
      </c>
      <c r="B12" s="120"/>
      <c r="C12" s="120"/>
      <c r="D12" s="120"/>
      <c r="E12" s="120"/>
      <c r="F12" s="120"/>
      <c r="G12" s="120"/>
      <c r="H12" s="120"/>
      <c r="I12" s="120"/>
      <c r="J12" s="120"/>
      <c r="K12" s="120"/>
      <c r="L12" s="120"/>
      <c r="M12" s="120">
        <v>206.78200000000001</v>
      </c>
      <c r="N12" s="120">
        <v>468.69</v>
      </c>
      <c r="O12" s="120">
        <v>19.010000000000002</v>
      </c>
      <c r="P12" s="134">
        <f>17944197.45/1000000</f>
        <v>17.944197450000001</v>
      </c>
      <c r="Q12" s="134">
        <f>25167864.02/1000000</f>
        <v>25.16786402</v>
      </c>
      <c r="R12" s="132">
        <f>31883866/1000000</f>
        <v>31.883866000000001</v>
      </c>
      <c r="S12" s="132">
        <f>84191580/1000000</f>
        <v>84.191580000000002</v>
      </c>
      <c r="T12" s="155">
        <f>127568192/1000000</f>
        <v>127.568192</v>
      </c>
    </row>
    <row r="13" spans="1:20" x14ac:dyDescent="0.2">
      <c r="A13" s="101" t="s">
        <v>179</v>
      </c>
      <c r="B13" s="120"/>
      <c r="C13" s="120"/>
      <c r="D13" s="120"/>
      <c r="E13" s="120"/>
      <c r="F13" s="120"/>
      <c r="G13" s="120"/>
      <c r="H13" s="120"/>
      <c r="I13" s="120"/>
      <c r="J13" s="120"/>
      <c r="K13" s="120"/>
      <c r="L13" s="120"/>
      <c r="M13" s="120">
        <v>93.822999999999993</v>
      </c>
      <c r="N13" s="120">
        <v>114.28</v>
      </c>
      <c r="O13" s="120">
        <v>-0.52</v>
      </c>
      <c r="P13" s="133">
        <f>610/1000000</f>
        <v>6.0999999999999997E-4</v>
      </c>
      <c r="Q13" s="133">
        <f>1660537/1000000</f>
        <v>1.6605369999999999</v>
      </c>
      <c r="R13" s="132">
        <f>460004/1000000</f>
        <v>0.46000400000000002</v>
      </c>
      <c r="S13" s="132">
        <v>0</v>
      </c>
      <c r="T13" s="155">
        <v>0</v>
      </c>
    </row>
    <row r="14" spans="1:20" ht="15" thickBot="1" x14ac:dyDescent="0.25">
      <c r="A14" s="101" t="s">
        <v>178</v>
      </c>
      <c r="B14" s="120"/>
      <c r="C14" s="120"/>
      <c r="D14" s="120"/>
      <c r="E14" s="120"/>
      <c r="F14" s="120"/>
      <c r="G14" s="120"/>
      <c r="H14" s="120"/>
      <c r="I14" s="120"/>
      <c r="J14" s="120"/>
      <c r="K14" s="120"/>
      <c r="L14" s="120"/>
      <c r="M14" s="118">
        <v>358.15100000000001</v>
      </c>
      <c r="N14" s="118">
        <v>540.92999999999995</v>
      </c>
      <c r="O14" s="118">
        <v>341.27</v>
      </c>
      <c r="P14" s="131">
        <f>77429877/1000000</f>
        <v>77.429877000000005</v>
      </c>
      <c r="Q14" s="131">
        <f>49251156.61/1000000</f>
        <v>49.251156610000002</v>
      </c>
      <c r="R14" s="130">
        <f>77711593/1000000</f>
        <v>77.711592999999993</v>
      </c>
      <c r="S14" s="130">
        <f>151187460.26/1000000</f>
        <v>151.18746025999999</v>
      </c>
      <c r="T14" s="156">
        <f>133125195/1000000</f>
        <v>133.12519499999999</v>
      </c>
    </row>
    <row r="15" spans="1:20" ht="15.75" thickTop="1" x14ac:dyDescent="0.2">
      <c r="A15" s="104" t="s">
        <v>177</v>
      </c>
      <c r="B15" s="115"/>
      <c r="C15" s="115"/>
      <c r="D15" s="115"/>
      <c r="E15" s="115"/>
      <c r="F15" s="115"/>
      <c r="G15" s="115"/>
      <c r="H15" s="115"/>
      <c r="I15" s="115"/>
      <c r="J15" s="115"/>
      <c r="K15" s="115"/>
      <c r="L15" s="115"/>
      <c r="M15" s="121">
        <f t="shared" ref="M15:S15" si="2">SUM(M12:M14)</f>
        <v>658.75600000000009</v>
      </c>
      <c r="N15" s="121">
        <f t="shared" si="2"/>
        <v>1123.9000000000001</v>
      </c>
      <c r="O15" s="121">
        <f t="shared" si="2"/>
        <v>359.76</v>
      </c>
      <c r="P15" s="121">
        <f t="shared" si="2"/>
        <v>95.374684450000004</v>
      </c>
      <c r="Q15" s="121">
        <f t="shared" si="2"/>
        <v>76.079557630000011</v>
      </c>
      <c r="R15" s="121">
        <f t="shared" si="2"/>
        <v>110.055463</v>
      </c>
      <c r="S15" s="121">
        <f t="shared" si="2"/>
        <v>235.37904026000001</v>
      </c>
      <c r="T15" s="157">
        <f>SUM(T12:T14)</f>
        <v>260.69338699999997</v>
      </c>
    </row>
    <row r="16" spans="1:20" ht="15" x14ac:dyDescent="0.2">
      <c r="A16" s="101"/>
      <c r="B16" s="115"/>
      <c r="C16" s="115"/>
      <c r="D16" s="115"/>
      <c r="E16" s="115"/>
      <c r="F16" s="115"/>
      <c r="G16" s="115"/>
      <c r="H16" s="115"/>
      <c r="I16" s="115"/>
      <c r="J16" s="115"/>
      <c r="K16" s="115"/>
      <c r="L16" s="115"/>
      <c r="M16" s="115"/>
      <c r="N16" s="120"/>
      <c r="O16" s="120"/>
      <c r="P16" s="120"/>
      <c r="Q16" s="119"/>
      <c r="R16" s="111"/>
      <c r="S16" s="111"/>
      <c r="T16" s="158"/>
    </row>
    <row r="17" spans="1:20" x14ac:dyDescent="0.2">
      <c r="A17" s="101" t="s">
        <v>176</v>
      </c>
      <c r="B17" s="125">
        <v>141</v>
      </c>
      <c r="C17" s="125">
        <v>2455</v>
      </c>
      <c r="D17" s="125">
        <v>5466</v>
      </c>
      <c r="E17" s="125">
        <v>3764</v>
      </c>
      <c r="F17" s="125">
        <v>13240</v>
      </c>
      <c r="G17" s="125">
        <v>14424</v>
      </c>
      <c r="H17" s="125">
        <v>25749</v>
      </c>
      <c r="I17" s="125">
        <v>12058</v>
      </c>
      <c r="J17" s="125">
        <v>9751.23</v>
      </c>
      <c r="K17" s="125">
        <v>8353</v>
      </c>
      <c r="L17" s="125">
        <v>219.84</v>
      </c>
      <c r="M17" s="125">
        <v>315.3</v>
      </c>
      <c r="N17" s="125">
        <v>15523.55</v>
      </c>
      <c r="O17" s="125">
        <v>22455</v>
      </c>
      <c r="P17" s="124">
        <v>9148</v>
      </c>
      <c r="Q17" s="129">
        <v>0</v>
      </c>
      <c r="R17" s="124">
        <v>20</v>
      </c>
      <c r="S17" s="124">
        <v>0</v>
      </c>
      <c r="T17" s="152">
        <v>0</v>
      </c>
    </row>
    <row r="18" spans="1:20" x14ac:dyDescent="0.2">
      <c r="A18" s="101" t="s">
        <v>175</v>
      </c>
      <c r="B18" s="125">
        <v>9927</v>
      </c>
      <c r="C18" s="125">
        <v>10829</v>
      </c>
      <c r="D18" s="125">
        <v>23808</v>
      </c>
      <c r="E18" s="125">
        <v>14707</v>
      </c>
      <c r="F18" s="125">
        <v>30627</v>
      </c>
      <c r="G18" s="125">
        <v>20019</v>
      </c>
      <c r="H18" s="125">
        <v>11411</v>
      </c>
      <c r="I18" s="125">
        <v>6989</v>
      </c>
      <c r="J18" s="125">
        <v>21511.82</v>
      </c>
      <c r="K18" s="125">
        <v>7911</v>
      </c>
      <c r="L18" s="125">
        <v>6387</v>
      </c>
      <c r="M18" s="125">
        <v>5917</v>
      </c>
      <c r="N18" s="125">
        <v>11299.373</v>
      </c>
      <c r="O18" s="125">
        <v>14805.6</v>
      </c>
      <c r="P18" s="124">
        <v>10228.92</v>
      </c>
      <c r="Q18" s="128">
        <v>1381.9</v>
      </c>
      <c r="R18" s="124">
        <v>1751.2331999999999</v>
      </c>
      <c r="S18" s="124">
        <v>489.58509999999774</v>
      </c>
      <c r="T18" s="152">
        <v>250.26699999999849</v>
      </c>
    </row>
    <row r="19" spans="1:20" ht="16.5" x14ac:dyDescent="0.2">
      <c r="A19" s="101" t="s">
        <v>174</v>
      </c>
      <c r="B19" s="125">
        <v>483</v>
      </c>
      <c r="C19" s="125">
        <v>444</v>
      </c>
      <c r="D19" s="125">
        <v>39</v>
      </c>
      <c r="E19" s="125">
        <v>3120</v>
      </c>
      <c r="F19" s="125">
        <v>2360</v>
      </c>
      <c r="G19" s="125">
        <v>935</v>
      </c>
      <c r="H19" s="125">
        <v>991</v>
      </c>
      <c r="I19" s="125">
        <v>1151</v>
      </c>
      <c r="J19" s="125">
        <v>204</v>
      </c>
      <c r="K19" s="125">
        <v>6864</v>
      </c>
      <c r="L19" s="125">
        <v>164.3</v>
      </c>
      <c r="M19" s="125">
        <v>6825</v>
      </c>
      <c r="N19" s="125">
        <v>5743</v>
      </c>
      <c r="O19" s="125">
        <v>6007</v>
      </c>
      <c r="P19" s="126">
        <v>7638.4</v>
      </c>
      <c r="Q19" s="127">
        <v>17477</v>
      </c>
      <c r="R19" s="126">
        <v>3653.6</v>
      </c>
      <c r="S19" s="126">
        <v>0</v>
      </c>
      <c r="T19" s="159">
        <v>0</v>
      </c>
    </row>
    <row r="20" spans="1:20" ht="16.5" x14ac:dyDescent="0.2">
      <c r="A20" s="101" t="s">
        <v>173</v>
      </c>
      <c r="B20" s="125">
        <v>566</v>
      </c>
      <c r="C20" s="125">
        <v>961</v>
      </c>
      <c r="D20" s="125">
        <v>410</v>
      </c>
      <c r="E20" s="125">
        <v>247</v>
      </c>
      <c r="F20" s="125">
        <v>2147</v>
      </c>
      <c r="G20" s="125">
        <v>407</v>
      </c>
      <c r="H20" s="125">
        <v>432</v>
      </c>
      <c r="I20" s="125">
        <v>457</v>
      </c>
      <c r="J20" s="125">
        <v>1244</v>
      </c>
      <c r="K20" s="125">
        <v>1214</v>
      </c>
      <c r="L20" s="125">
        <v>9484.0229999999992</v>
      </c>
      <c r="M20" s="125">
        <v>1113</v>
      </c>
      <c r="N20" s="125">
        <v>212.4</v>
      </c>
      <c r="O20" s="125">
        <v>4406.1000000000004</v>
      </c>
      <c r="P20" s="124">
        <v>21299</v>
      </c>
      <c r="Q20" s="124">
        <v>8242</v>
      </c>
      <c r="R20" s="124">
        <v>7374.9</v>
      </c>
      <c r="S20" s="124">
        <v>4299</v>
      </c>
      <c r="T20" s="160">
        <v>695.298</v>
      </c>
    </row>
    <row r="21" spans="1:20" x14ac:dyDescent="0.2">
      <c r="A21" s="123"/>
      <c r="B21" s="123"/>
      <c r="C21" s="123"/>
      <c r="D21" s="123"/>
      <c r="E21" s="123"/>
      <c r="F21" s="123"/>
      <c r="G21" s="123"/>
      <c r="H21" s="123"/>
      <c r="I21" s="123"/>
      <c r="J21" s="123"/>
      <c r="K21" s="123"/>
      <c r="L21" s="123"/>
      <c r="M21" s="123"/>
      <c r="N21" s="123"/>
      <c r="O21" s="123"/>
      <c r="P21" s="123"/>
      <c r="Q21" s="123"/>
      <c r="R21" s="123"/>
      <c r="S21" s="123"/>
      <c r="T21" s="161"/>
    </row>
    <row r="22" spans="1:20" x14ac:dyDescent="0.2">
      <c r="A22" s="101" t="s">
        <v>172</v>
      </c>
      <c r="B22" s="120"/>
      <c r="C22" s="120"/>
      <c r="D22" s="120"/>
      <c r="E22" s="120"/>
      <c r="F22" s="120"/>
      <c r="G22" s="120"/>
      <c r="H22" s="120"/>
      <c r="I22" s="120"/>
      <c r="J22" s="120"/>
      <c r="K22" s="120"/>
      <c r="L22" s="120"/>
      <c r="M22" s="120">
        <v>66.119</v>
      </c>
      <c r="N22" s="120">
        <v>95.52</v>
      </c>
      <c r="O22" s="120">
        <v>119.42</v>
      </c>
      <c r="P22" s="119">
        <f>122557837/1000000</f>
        <v>122.55783700000001</v>
      </c>
      <c r="Q22" s="119">
        <f>139294314.66/1000000</f>
        <v>139.29431466</v>
      </c>
      <c r="R22" s="119">
        <f>24016475/1000000</f>
        <v>24.016475</v>
      </c>
      <c r="S22" s="119">
        <f>811775.11/1000000</f>
        <v>0.81177511000000002</v>
      </c>
      <c r="T22" s="162">
        <f>5848948.1/1000000</f>
        <v>5.8489480999999994</v>
      </c>
    </row>
    <row r="23" spans="1:20" ht="15" thickBot="1" x14ac:dyDescent="0.25">
      <c r="A23" s="101" t="s">
        <v>171</v>
      </c>
      <c r="B23" s="120"/>
      <c r="C23" s="120"/>
      <c r="D23" s="120"/>
      <c r="E23" s="120"/>
      <c r="F23" s="120"/>
      <c r="G23" s="120"/>
      <c r="H23" s="120"/>
      <c r="I23" s="120"/>
      <c r="J23" s="120"/>
      <c r="K23" s="120"/>
      <c r="L23" s="120"/>
      <c r="M23" s="118">
        <v>3.948</v>
      </c>
      <c r="N23" s="118">
        <v>2.76</v>
      </c>
      <c r="O23" s="118">
        <v>3.71</v>
      </c>
      <c r="P23" s="122">
        <f>3776690/1000000</f>
        <v>3.7766899999999999</v>
      </c>
      <c r="Q23" s="122">
        <f>16745572/1000000</f>
        <v>16.745571999999999</v>
      </c>
      <c r="R23" s="122">
        <f>5743316/1000000</f>
        <v>5.7433160000000001</v>
      </c>
      <c r="S23" s="122">
        <f>2440900.22/1000000</f>
        <v>2.4409002200000001</v>
      </c>
      <c r="T23" s="163">
        <f>1815410.02/1000000</f>
        <v>1.8154100200000001</v>
      </c>
    </row>
    <row r="24" spans="1:20" ht="15.75" thickTop="1" x14ac:dyDescent="0.2">
      <c r="A24" s="104" t="s">
        <v>170</v>
      </c>
      <c r="B24" s="115"/>
      <c r="C24" s="115"/>
      <c r="D24" s="115"/>
      <c r="E24" s="115"/>
      <c r="F24" s="115"/>
      <c r="G24" s="115"/>
      <c r="H24" s="115"/>
      <c r="I24" s="115"/>
      <c r="J24" s="115"/>
      <c r="K24" s="115"/>
      <c r="L24" s="115"/>
      <c r="M24" s="121">
        <f t="shared" ref="M24:S24" si="3">SUM(M22:M23)</f>
        <v>70.066999999999993</v>
      </c>
      <c r="N24" s="121">
        <f t="shared" si="3"/>
        <v>98.28</v>
      </c>
      <c r="O24" s="121">
        <f t="shared" si="3"/>
        <v>123.13</v>
      </c>
      <c r="P24" s="121">
        <f t="shared" si="3"/>
        <v>126.33452700000001</v>
      </c>
      <c r="Q24" s="121">
        <f t="shared" si="3"/>
        <v>156.03988666000001</v>
      </c>
      <c r="R24" s="121">
        <f t="shared" si="3"/>
        <v>29.759791</v>
      </c>
      <c r="S24" s="121">
        <f t="shared" si="3"/>
        <v>3.2526753300000002</v>
      </c>
      <c r="T24" s="157">
        <f>SUM(T22:T23)</f>
        <v>7.6643581199999993</v>
      </c>
    </row>
    <row r="25" spans="1:20" ht="15" x14ac:dyDescent="0.2">
      <c r="A25" s="101"/>
      <c r="B25" s="115"/>
      <c r="C25" s="115"/>
      <c r="D25" s="115"/>
      <c r="E25" s="115"/>
      <c r="F25" s="115"/>
      <c r="G25" s="115"/>
      <c r="H25" s="115"/>
      <c r="I25" s="115"/>
      <c r="J25" s="115"/>
      <c r="K25" s="115"/>
      <c r="L25" s="115"/>
      <c r="M25" s="115"/>
      <c r="N25" s="120"/>
      <c r="O25" s="120"/>
      <c r="P25" s="120"/>
      <c r="Q25" s="119"/>
      <c r="R25" s="111"/>
      <c r="S25" s="111"/>
      <c r="T25" s="158"/>
    </row>
    <row r="26" spans="1:20" x14ac:dyDescent="0.2">
      <c r="A26" s="101" t="s">
        <v>169</v>
      </c>
      <c r="B26" s="120">
        <v>186</v>
      </c>
      <c r="C26" s="120">
        <v>159</v>
      </c>
      <c r="D26" s="120">
        <v>280</v>
      </c>
      <c r="E26" s="120">
        <v>186</v>
      </c>
      <c r="F26" s="120">
        <v>133</v>
      </c>
      <c r="G26" s="120">
        <v>200</v>
      </c>
      <c r="H26" s="120">
        <v>314</v>
      </c>
      <c r="I26" s="120">
        <v>191</v>
      </c>
      <c r="J26" s="120">
        <v>246</v>
      </c>
      <c r="K26" s="120">
        <v>159</v>
      </c>
      <c r="L26" s="120">
        <v>212</v>
      </c>
      <c r="M26" s="120">
        <v>312.7</v>
      </c>
      <c r="N26" s="120">
        <v>448.85</v>
      </c>
      <c r="O26" s="120">
        <v>186.69</v>
      </c>
      <c r="P26" s="119">
        <f>138496104/1000000</f>
        <v>138.496104</v>
      </c>
      <c r="Q26" s="119">
        <f>190202842.36/1000000</f>
        <v>190.20284236000001</v>
      </c>
      <c r="R26" s="119">
        <f>76528046.57/1000000</f>
        <v>76.528046569999987</v>
      </c>
      <c r="S26" s="119">
        <f>92200577.36/1000000</f>
        <v>92.200577359999997</v>
      </c>
      <c r="T26" s="162">
        <f>137814603.66/1000000</f>
        <v>137.81460365999999</v>
      </c>
    </row>
    <row r="27" spans="1:20" ht="15" thickBot="1" x14ac:dyDescent="0.25">
      <c r="A27" s="101" t="s">
        <v>168</v>
      </c>
      <c r="B27" s="118">
        <v>218</v>
      </c>
      <c r="C27" s="118">
        <v>195</v>
      </c>
      <c r="D27" s="118">
        <v>182</v>
      </c>
      <c r="E27" s="118">
        <v>553</v>
      </c>
      <c r="F27" s="118">
        <v>574</v>
      </c>
      <c r="G27" s="118">
        <v>1359</v>
      </c>
      <c r="H27" s="118">
        <v>963</v>
      </c>
      <c r="I27" s="118">
        <v>1202</v>
      </c>
      <c r="J27" s="118">
        <v>1095</v>
      </c>
      <c r="K27" s="118">
        <v>1084</v>
      </c>
      <c r="L27" s="118">
        <v>1267</v>
      </c>
      <c r="M27" s="118">
        <v>1264.5999999999999</v>
      </c>
      <c r="N27" s="118">
        <v>1616.05</v>
      </c>
      <c r="O27" s="118">
        <v>1147.1199999999999</v>
      </c>
      <c r="P27" s="117">
        <f>902659142/1000000</f>
        <v>902.65914199999997</v>
      </c>
      <c r="Q27" s="117">
        <f>805913091.93/1000000</f>
        <v>805.91309192999995</v>
      </c>
      <c r="R27" s="117">
        <f>1038449796/1000000</f>
        <v>1038.4497960000001</v>
      </c>
      <c r="S27" s="117">
        <f>1023770121.91/1000000</f>
        <v>1023.7701219099999</v>
      </c>
      <c r="T27" s="164">
        <f>885006152.52/1000000</f>
        <v>885.00615252</v>
      </c>
    </row>
    <row r="28" spans="1:20" ht="15.75" thickTop="1" x14ac:dyDescent="0.2">
      <c r="A28" s="116" t="s">
        <v>167</v>
      </c>
      <c r="B28" s="115">
        <f t="shared" ref="B28:S28" si="4">B27+B26</f>
        <v>404</v>
      </c>
      <c r="C28" s="115">
        <f t="shared" si="4"/>
        <v>354</v>
      </c>
      <c r="D28" s="115">
        <f t="shared" si="4"/>
        <v>462</v>
      </c>
      <c r="E28" s="115">
        <f t="shared" si="4"/>
        <v>739</v>
      </c>
      <c r="F28" s="115">
        <f t="shared" si="4"/>
        <v>707</v>
      </c>
      <c r="G28" s="115">
        <f t="shared" si="4"/>
        <v>1559</v>
      </c>
      <c r="H28" s="115">
        <f t="shared" si="4"/>
        <v>1277</v>
      </c>
      <c r="I28" s="115">
        <f t="shared" si="4"/>
        <v>1393</v>
      </c>
      <c r="J28" s="115">
        <f t="shared" si="4"/>
        <v>1341</v>
      </c>
      <c r="K28" s="115">
        <f t="shared" si="4"/>
        <v>1243</v>
      </c>
      <c r="L28" s="115">
        <f t="shared" si="4"/>
        <v>1479</v>
      </c>
      <c r="M28" s="115">
        <f t="shared" si="4"/>
        <v>1577.3</v>
      </c>
      <c r="N28" s="115">
        <f t="shared" si="4"/>
        <v>2064.9</v>
      </c>
      <c r="O28" s="115">
        <f t="shared" si="4"/>
        <v>1333.81</v>
      </c>
      <c r="P28" s="115">
        <f t="shared" si="4"/>
        <v>1041.155246</v>
      </c>
      <c r="Q28" s="115">
        <f t="shared" si="4"/>
        <v>996.11593428999993</v>
      </c>
      <c r="R28" s="115">
        <f t="shared" si="4"/>
        <v>1114.9778425700001</v>
      </c>
      <c r="S28" s="115">
        <f t="shared" si="4"/>
        <v>1115.9706992699998</v>
      </c>
      <c r="T28" s="165">
        <f>T27+T26</f>
        <v>1022.82075618</v>
      </c>
    </row>
    <row r="29" spans="1:20" ht="15" x14ac:dyDescent="0.2">
      <c r="A29" s="101"/>
      <c r="B29" s="114"/>
      <c r="C29" s="114"/>
      <c r="D29" s="114"/>
      <c r="E29" s="114"/>
      <c r="F29" s="114"/>
      <c r="G29" s="114"/>
      <c r="H29" s="114"/>
      <c r="I29" s="114"/>
      <c r="J29" s="114"/>
      <c r="K29" s="114"/>
      <c r="L29" s="114"/>
      <c r="M29" s="114"/>
      <c r="N29" s="113"/>
      <c r="O29" s="113"/>
      <c r="P29" s="113"/>
      <c r="Q29" s="112"/>
      <c r="R29" s="111"/>
      <c r="S29" s="111"/>
      <c r="T29" s="158"/>
    </row>
    <row r="30" spans="1:20" x14ac:dyDescent="0.2">
      <c r="A30" s="101" t="s">
        <v>166</v>
      </c>
      <c r="B30" s="103">
        <v>0</v>
      </c>
      <c r="C30" s="103">
        <v>2</v>
      </c>
      <c r="D30" s="103">
        <v>0</v>
      </c>
      <c r="E30" s="110">
        <v>0</v>
      </c>
      <c r="F30" s="110">
        <v>0</v>
      </c>
      <c r="G30" s="110">
        <v>0</v>
      </c>
      <c r="H30" s="110">
        <v>1</v>
      </c>
      <c r="I30" s="110">
        <v>1</v>
      </c>
      <c r="J30" s="110">
        <v>0</v>
      </c>
      <c r="K30" s="110">
        <v>0</v>
      </c>
      <c r="L30" s="110">
        <v>1</v>
      </c>
      <c r="M30" s="110">
        <v>0</v>
      </c>
      <c r="N30" s="110">
        <v>3</v>
      </c>
      <c r="O30" s="110">
        <v>2</v>
      </c>
      <c r="P30" s="103">
        <v>2</v>
      </c>
      <c r="Q30" s="103">
        <v>1</v>
      </c>
      <c r="R30" s="109">
        <v>0</v>
      </c>
      <c r="S30" s="109">
        <v>0</v>
      </c>
      <c r="T30" s="166">
        <v>0</v>
      </c>
    </row>
    <row r="31" spans="1:20" x14ac:dyDescent="0.2">
      <c r="A31" s="101" t="s">
        <v>165</v>
      </c>
      <c r="B31" s="103">
        <v>29</v>
      </c>
      <c r="C31" s="103">
        <v>16</v>
      </c>
      <c r="D31" s="103">
        <v>29</v>
      </c>
      <c r="E31" s="103">
        <v>5</v>
      </c>
      <c r="F31" s="103">
        <v>16</v>
      </c>
      <c r="G31" s="103">
        <v>19</v>
      </c>
      <c r="H31" s="103">
        <v>14</v>
      </c>
      <c r="I31" s="103">
        <v>8</v>
      </c>
      <c r="J31" s="103">
        <v>10</v>
      </c>
      <c r="K31" s="103">
        <v>3</v>
      </c>
      <c r="L31" s="103">
        <v>16</v>
      </c>
      <c r="M31" s="103">
        <v>11</v>
      </c>
      <c r="N31" s="103">
        <v>15</v>
      </c>
      <c r="O31" s="103">
        <v>9</v>
      </c>
      <c r="P31" s="101">
        <v>1</v>
      </c>
      <c r="Q31" s="101">
        <v>1</v>
      </c>
      <c r="R31" s="102">
        <v>0</v>
      </c>
      <c r="S31" s="102">
        <v>0</v>
      </c>
      <c r="T31" s="167">
        <v>1</v>
      </c>
    </row>
    <row r="32" spans="1:20" ht="15" thickBot="1" x14ac:dyDescent="0.25">
      <c r="A32" s="101" t="s">
        <v>164</v>
      </c>
      <c r="B32" s="100">
        <v>1</v>
      </c>
      <c r="C32" s="100">
        <v>0</v>
      </c>
      <c r="D32" s="100">
        <v>2</v>
      </c>
      <c r="E32" s="100">
        <v>5</v>
      </c>
      <c r="F32" s="100">
        <v>2</v>
      </c>
      <c r="G32" s="100">
        <v>2</v>
      </c>
      <c r="H32" s="100">
        <v>0</v>
      </c>
      <c r="I32" s="100">
        <v>2</v>
      </c>
      <c r="J32" s="100">
        <v>1</v>
      </c>
      <c r="K32" s="100">
        <v>0</v>
      </c>
      <c r="L32" s="100">
        <v>1</v>
      </c>
      <c r="M32" s="100">
        <v>0</v>
      </c>
      <c r="N32" s="100">
        <v>1</v>
      </c>
      <c r="O32" s="100">
        <v>0</v>
      </c>
      <c r="P32" s="99">
        <v>1</v>
      </c>
      <c r="Q32" s="99">
        <v>1</v>
      </c>
      <c r="R32" s="98">
        <v>1</v>
      </c>
      <c r="S32" s="98">
        <v>0</v>
      </c>
      <c r="T32" s="168">
        <v>0</v>
      </c>
    </row>
    <row r="33" spans="1:20" ht="15.75" thickTop="1" x14ac:dyDescent="0.2">
      <c r="A33" s="104" t="s">
        <v>163</v>
      </c>
      <c r="B33" s="105">
        <v>30</v>
      </c>
      <c r="C33" s="105">
        <v>18</v>
      </c>
      <c r="D33" s="105">
        <v>31</v>
      </c>
      <c r="E33" s="105">
        <v>10</v>
      </c>
      <c r="F33" s="105">
        <v>18</v>
      </c>
      <c r="G33" s="105">
        <v>21</v>
      </c>
      <c r="H33" s="105">
        <v>15</v>
      </c>
      <c r="I33" s="105">
        <v>11</v>
      </c>
      <c r="J33" s="105">
        <v>11</v>
      </c>
      <c r="K33" s="105">
        <v>3</v>
      </c>
      <c r="L33" s="105">
        <v>18</v>
      </c>
      <c r="M33" s="105">
        <v>11</v>
      </c>
      <c r="N33" s="105">
        <v>19</v>
      </c>
      <c r="O33" s="105">
        <v>11</v>
      </c>
      <c r="P33" s="104">
        <f>P30+P31+P32</f>
        <v>4</v>
      </c>
      <c r="Q33" s="104">
        <f>SUM(Q30:Q32)</f>
        <v>3</v>
      </c>
      <c r="R33" s="104">
        <f>SUM(R30:R32)</f>
        <v>1</v>
      </c>
      <c r="S33" s="104">
        <f>SUM(S30:S32)</f>
        <v>0</v>
      </c>
      <c r="T33" s="169">
        <f>SUM(T30:T32)</f>
        <v>1</v>
      </c>
    </row>
    <row r="34" spans="1:20" ht="15" x14ac:dyDescent="0.2">
      <c r="A34" s="104"/>
      <c r="B34" s="105"/>
      <c r="C34" s="105"/>
      <c r="D34" s="105"/>
      <c r="E34" s="105"/>
      <c r="F34" s="105"/>
      <c r="G34" s="105"/>
      <c r="H34" s="105"/>
      <c r="I34" s="105"/>
      <c r="J34" s="105"/>
      <c r="K34" s="105"/>
      <c r="L34" s="105"/>
      <c r="M34" s="105"/>
      <c r="N34" s="105"/>
      <c r="O34" s="105"/>
      <c r="P34" s="104"/>
      <c r="Q34" s="104"/>
      <c r="R34" s="104"/>
      <c r="S34" s="104"/>
      <c r="T34" s="169"/>
    </row>
    <row r="35" spans="1:20" x14ac:dyDescent="0.2">
      <c r="A35" s="101" t="s">
        <v>162</v>
      </c>
      <c r="B35" s="108">
        <v>9</v>
      </c>
      <c r="C35" s="108">
        <v>8</v>
      </c>
      <c r="D35" s="108">
        <v>5</v>
      </c>
      <c r="E35" s="108">
        <v>12</v>
      </c>
      <c r="F35" s="108">
        <v>20</v>
      </c>
      <c r="G35" s="108">
        <v>16</v>
      </c>
      <c r="H35" s="108">
        <v>12</v>
      </c>
      <c r="I35" s="108">
        <v>14</v>
      </c>
      <c r="J35" s="108">
        <v>9</v>
      </c>
      <c r="K35" s="108">
        <v>13</v>
      </c>
      <c r="L35" s="108">
        <v>12</v>
      </c>
      <c r="M35" s="103">
        <v>12</v>
      </c>
      <c r="N35" s="103">
        <v>9</v>
      </c>
      <c r="O35" s="103">
        <v>15</v>
      </c>
      <c r="P35" s="101">
        <v>12</v>
      </c>
      <c r="Q35" s="101">
        <v>16</v>
      </c>
      <c r="R35" s="102">
        <v>4</v>
      </c>
      <c r="S35" s="102">
        <v>5</v>
      </c>
      <c r="T35" s="167">
        <v>1</v>
      </c>
    </row>
    <row r="36" spans="1:20" x14ac:dyDescent="0.2">
      <c r="A36" s="101" t="s">
        <v>161</v>
      </c>
      <c r="B36" s="108">
        <v>2</v>
      </c>
      <c r="C36" s="108">
        <v>2</v>
      </c>
      <c r="D36" s="108">
        <v>1</v>
      </c>
      <c r="E36" s="108">
        <v>2</v>
      </c>
      <c r="F36" s="108">
        <v>4</v>
      </c>
      <c r="G36" s="108">
        <v>4</v>
      </c>
      <c r="H36" s="108">
        <v>1</v>
      </c>
      <c r="I36" s="108">
        <v>6</v>
      </c>
      <c r="J36" s="108">
        <v>2</v>
      </c>
      <c r="K36" s="108">
        <v>1</v>
      </c>
      <c r="L36" s="108">
        <v>1</v>
      </c>
      <c r="M36" s="103">
        <v>3</v>
      </c>
      <c r="N36" s="103">
        <v>2</v>
      </c>
      <c r="O36" s="103">
        <v>2</v>
      </c>
      <c r="P36" s="101">
        <v>3</v>
      </c>
      <c r="Q36" s="101">
        <v>1</v>
      </c>
      <c r="R36" s="102">
        <v>1</v>
      </c>
      <c r="S36" s="102">
        <v>1</v>
      </c>
      <c r="T36" s="167">
        <v>0</v>
      </c>
    </row>
    <row r="37" spans="1:20" ht="15" thickBot="1" x14ac:dyDescent="0.25">
      <c r="A37" s="101" t="s">
        <v>160</v>
      </c>
      <c r="B37" s="107">
        <v>3</v>
      </c>
      <c r="C37" s="107">
        <v>0</v>
      </c>
      <c r="D37" s="107">
        <v>0</v>
      </c>
      <c r="E37" s="107">
        <v>0</v>
      </c>
      <c r="F37" s="107">
        <v>1</v>
      </c>
      <c r="G37" s="107">
        <v>0</v>
      </c>
      <c r="H37" s="107">
        <v>0</v>
      </c>
      <c r="I37" s="107">
        <v>1</v>
      </c>
      <c r="J37" s="107">
        <v>0</v>
      </c>
      <c r="K37" s="107">
        <v>0</v>
      </c>
      <c r="L37" s="107">
        <v>0</v>
      </c>
      <c r="M37" s="107">
        <v>0</v>
      </c>
      <c r="N37" s="100">
        <v>0</v>
      </c>
      <c r="O37" s="100">
        <v>2</v>
      </c>
      <c r="P37" s="99">
        <v>1</v>
      </c>
      <c r="Q37" s="99">
        <v>0</v>
      </c>
      <c r="R37" s="98">
        <v>0</v>
      </c>
      <c r="S37" s="98">
        <v>0</v>
      </c>
      <c r="T37" s="168">
        <v>0</v>
      </c>
    </row>
    <row r="38" spans="1:20" ht="15.75" thickTop="1" x14ac:dyDescent="0.2">
      <c r="A38" s="104" t="s">
        <v>159</v>
      </c>
      <c r="B38" s="106">
        <v>14</v>
      </c>
      <c r="C38" s="106">
        <v>10</v>
      </c>
      <c r="D38" s="106">
        <v>6</v>
      </c>
      <c r="E38" s="106">
        <v>14</v>
      </c>
      <c r="F38" s="106">
        <v>25</v>
      </c>
      <c r="G38" s="106">
        <v>20</v>
      </c>
      <c r="H38" s="106">
        <v>13</v>
      </c>
      <c r="I38" s="106">
        <v>21</v>
      </c>
      <c r="J38" s="106">
        <v>11</v>
      </c>
      <c r="K38" s="106">
        <v>14</v>
      </c>
      <c r="L38" s="106">
        <v>13</v>
      </c>
      <c r="M38" s="105">
        <v>15</v>
      </c>
      <c r="N38" s="105">
        <v>11</v>
      </c>
      <c r="O38" s="105">
        <v>19</v>
      </c>
      <c r="P38" s="104">
        <f>P37+P36+P35</f>
        <v>16</v>
      </c>
      <c r="Q38" s="104">
        <f>SUM(Q35:Q37)</f>
        <v>17</v>
      </c>
      <c r="R38" s="104">
        <f>SUM(R35:R37)</f>
        <v>5</v>
      </c>
      <c r="S38" s="104">
        <f>SUM(S35:S37)</f>
        <v>6</v>
      </c>
      <c r="T38" s="169">
        <f>SUM(T35:T37)</f>
        <v>1</v>
      </c>
    </row>
    <row r="39" spans="1:20" ht="15" x14ac:dyDescent="0.2">
      <c r="A39" s="104"/>
      <c r="B39" s="106"/>
      <c r="C39" s="106"/>
      <c r="D39" s="106"/>
      <c r="E39" s="106"/>
      <c r="F39" s="106"/>
      <c r="G39" s="106"/>
      <c r="H39" s="106"/>
      <c r="I39" s="106"/>
      <c r="J39" s="106"/>
      <c r="K39" s="106"/>
      <c r="L39" s="106"/>
      <c r="M39" s="105"/>
      <c r="N39" s="105"/>
      <c r="O39" s="105"/>
      <c r="P39" s="104"/>
      <c r="Q39" s="104"/>
      <c r="R39" s="104"/>
      <c r="S39" s="104"/>
      <c r="T39" s="169"/>
    </row>
    <row r="40" spans="1:20" x14ac:dyDescent="0.2">
      <c r="A40" s="101" t="s">
        <v>158</v>
      </c>
      <c r="B40" s="103">
        <v>82</v>
      </c>
      <c r="C40" s="103">
        <v>86</v>
      </c>
      <c r="D40" s="103">
        <v>105</v>
      </c>
      <c r="E40" s="103">
        <v>104</v>
      </c>
      <c r="F40" s="103">
        <v>79</v>
      </c>
      <c r="G40" s="103">
        <v>76</v>
      </c>
      <c r="H40" s="103">
        <v>89</v>
      </c>
      <c r="I40" s="103">
        <v>71</v>
      </c>
      <c r="J40" s="103">
        <v>70</v>
      </c>
      <c r="K40" s="103">
        <v>73</v>
      </c>
      <c r="L40" s="103">
        <v>56</v>
      </c>
      <c r="M40" s="103">
        <v>52</v>
      </c>
      <c r="N40" s="103">
        <v>59</v>
      </c>
      <c r="O40" s="103">
        <v>51</v>
      </c>
      <c r="P40" s="101">
        <v>42</v>
      </c>
      <c r="Q40" s="101">
        <v>33</v>
      </c>
      <c r="R40" s="102">
        <v>29</v>
      </c>
      <c r="S40" s="102">
        <v>23</v>
      </c>
      <c r="T40" s="167">
        <v>23</v>
      </c>
    </row>
    <row r="41" spans="1:20" ht="15" thickBot="1" x14ac:dyDescent="0.25">
      <c r="A41" s="101" t="s">
        <v>157</v>
      </c>
      <c r="B41" s="100">
        <v>12</v>
      </c>
      <c r="C41" s="100">
        <v>12</v>
      </c>
      <c r="D41" s="100">
        <v>14</v>
      </c>
      <c r="E41" s="100">
        <v>19</v>
      </c>
      <c r="F41" s="100">
        <v>21</v>
      </c>
      <c r="G41" s="100">
        <v>23</v>
      </c>
      <c r="H41" s="100">
        <v>23</v>
      </c>
      <c r="I41" s="100">
        <v>24</v>
      </c>
      <c r="J41" s="100">
        <v>23</v>
      </c>
      <c r="K41" s="100">
        <v>23</v>
      </c>
      <c r="L41" s="100">
        <v>24</v>
      </c>
      <c r="M41" s="100">
        <v>24</v>
      </c>
      <c r="N41" s="100">
        <v>25</v>
      </c>
      <c r="O41" s="100">
        <v>25</v>
      </c>
      <c r="P41" s="99">
        <v>25</v>
      </c>
      <c r="Q41" s="99">
        <v>26</v>
      </c>
      <c r="R41" s="98">
        <v>27</v>
      </c>
      <c r="S41" s="98">
        <v>27</v>
      </c>
      <c r="T41" s="168">
        <v>27</v>
      </c>
    </row>
    <row r="42" spans="1:20" ht="15.75" thickTop="1" x14ac:dyDescent="0.25">
      <c r="A42" s="97" t="s">
        <v>156</v>
      </c>
      <c r="B42" s="96">
        <f t="shared" ref="B42:S42" si="5">SUM(B40:B41)</f>
        <v>94</v>
      </c>
      <c r="C42" s="96">
        <f t="shared" si="5"/>
        <v>98</v>
      </c>
      <c r="D42" s="96">
        <f t="shared" si="5"/>
        <v>119</v>
      </c>
      <c r="E42" s="96">
        <f t="shared" si="5"/>
        <v>123</v>
      </c>
      <c r="F42" s="96">
        <f t="shared" si="5"/>
        <v>100</v>
      </c>
      <c r="G42" s="96">
        <f t="shared" si="5"/>
        <v>99</v>
      </c>
      <c r="H42" s="96">
        <f t="shared" si="5"/>
        <v>112</v>
      </c>
      <c r="I42" s="96">
        <f t="shared" si="5"/>
        <v>95</v>
      </c>
      <c r="J42" s="96">
        <f t="shared" si="5"/>
        <v>93</v>
      </c>
      <c r="K42" s="96">
        <f t="shared" si="5"/>
        <v>96</v>
      </c>
      <c r="L42" s="96">
        <f t="shared" si="5"/>
        <v>80</v>
      </c>
      <c r="M42" s="96">
        <f t="shared" si="5"/>
        <v>76</v>
      </c>
      <c r="N42" s="96">
        <f t="shared" si="5"/>
        <v>84</v>
      </c>
      <c r="O42" s="96">
        <f t="shared" si="5"/>
        <v>76</v>
      </c>
      <c r="P42" s="96">
        <f t="shared" si="5"/>
        <v>67</v>
      </c>
      <c r="Q42" s="96">
        <f t="shared" si="5"/>
        <v>59</v>
      </c>
      <c r="R42" s="96">
        <f t="shared" si="5"/>
        <v>56</v>
      </c>
      <c r="S42" s="96">
        <f t="shared" si="5"/>
        <v>50</v>
      </c>
      <c r="T42" s="170">
        <f>SUM(T40:T41)</f>
        <v>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6072"/>
    <pageSetUpPr fitToPage="1"/>
  </sheetPr>
  <dimension ref="A2:T37"/>
  <sheetViews>
    <sheetView zoomScale="85" zoomScaleNormal="85" zoomScalePageLayoutView="85" workbookViewId="0"/>
  </sheetViews>
  <sheetFormatPr defaultColWidth="11.42578125" defaultRowHeight="12" customHeight="1" x14ac:dyDescent="0.2"/>
  <cols>
    <col min="1" max="1" width="40" bestFit="1" customWidth="1"/>
    <col min="2" max="2" width="21" bestFit="1" customWidth="1"/>
    <col min="3" max="4" width="13" bestFit="1" customWidth="1"/>
    <col min="5" max="5" width="10" bestFit="1" customWidth="1"/>
    <col min="6" max="7" width="13" bestFit="1" customWidth="1"/>
    <col min="8" max="8" width="10" bestFit="1" customWidth="1"/>
    <col min="9" max="10" width="13" bestFit="1" customWidth="1"/>
    <col min="11" max="11" width="10" bestFit="1" customWidth="1"/>
    <col min="12" max="13" width="13" bestFit="1" customWidth="1"/>
    <col min="14" max="14" width="8" bestFit="1" customWidth="1"/>
    <col min="15" max="16" width="13" bestFit="1" customWidth="1"/>
    <col min="17" max="17" width="8" bestFit="1" customWidth="1"/>
    <col min="18" max="19" width="13" bestFit="1" customWidth="1"/>
    <col min="20" max="20" width="8" bestFit="1" customWidth="1"/>
  </cols>
  <sheetData>
    <row r="2" spans="1:20" ht="17.100000000000001" customHeight="1" x14ac:dyDescent="0.25">
      <c r="A2" s="177" t="s">
        <v>0</v>
      </c>
      <c r="B2" s="178"/>
      <c r="C2" s="178"/>
      <c r="D2" s="178"/>
      <c r="E2" s="178"/>
      <c r="F2" s="178"/>
      <c r="G2" s="178"/>
      <c r="H2" s="178"/>
      <c r="I2" s="178"/>
      <c r="J2" s="178"/>
      <c r="K2" s="178"/>
      <c r="L2" s="178"/>
      <c r="M2" s="178"/>
      <c r="N2" s="178"/>
      <c r="O2" s="178"/>
      <c r="P2" s="178"/>
      <c r="Q2" s="178"/>
      <c r="R2" s="178"/>
      <c r="S2" s="178"/>
      <c r="T2" s="178"/>
    </row>
    <row r="4" spans="1:20" ht="114.95" customHeight="1" x14ac:dyDescent="0.25">
      <c r="A4" s="180" t="s">
        <v>1</v>
      </c>
      <c r="B4" s="180"/>
      <c r="C4" s="176" t="s">
        <v>2</v>
      </c>
      <c r="D4" s="176"/>
      <c r="E4" s="176"/>
      <c r="F4" s="176" t="s">
        <v>3</v>
      </c>
      <c r="G4" s="176"/>
      <c r="H4" s="176"/>
      <c r="I4" s="176" t="s">
        <v>4</v>
      </c>
      <c r="J4" s="176"/>
      <c r="K4" s="176"/>
      <c r="L4" s="176" t="s">
        <v>5</v>
      </c>
      <c r="M4" s="176"/>
      <c r="N4" s="176"/>
      <c r="O4" s="176" t="s">
        <v>6</v>
      </c>
      <c r="P4" s="176"/>
      <c r="Q4" s="176"/>
      <c r="R4" s="176" t="s">
        <v>7</v>
      </c>
      <c r="S4" s="176"/>
      <c r="T4" s="176"/>
    </row>
    <row r="5" spans="1:20" ht="33" customHeight="1" thickBot="1" x14ac:dyDescent="0.3">
      <c r="A5" s="3" t="s">
        <v>8</v>
      </c>
      <c r="B5" s="3" t="s">
        <v>9</v>
      </c>
      <c r="C5" s="1" t="s">
        <v>10</v>
      </c>
      <c r="D5" s="1" t="s">
        <v>11</v>
      </c>
      <c r="E5" s="1" t="s">
        <v>12</v>
      </c>
      <c r="F5" s="1" t="s">
        <v>10</v>
      </c>
      <c r="G5" s="1" t="s">
        <v>11</v>
      </c>
      <c r="H5" s="1" t="s">
        <v>12</v>
      </c>
      <c r="I5" s="1" t="s">
        <v>10</v>
      </c>
      <c r="J5" s="1" t="s">
        <v>11</v>
      </c>
      <c r="K5" s="1" t="s">
        <v>12</v>
      </c>
      <c r="L5" s="1" t="s">
        <v>10</v>
      </c>
      <c r="M5" s="1" t="s">
        <v>11</v>
      </c>
      <c r="N5" s="1" t="s">
        <v>12</v>
      </c>
      <c r="O5" s="1" t="s">
        <v>10</v>
      </c>
      <c r="P5" s="1" t="s">
        <v>11</v>
      </c>
      <c r="Q5" s="1" t="s">
        <v>12</v>
      </c>
      <c r="R5" s="1" t="s">
        <v>10</v>
      </c>
      <c r="S5" s="1" t="s">
        <v>11</v>
      </c>
      <c r="T5" s="1" t="s">
        <v>12</v>
      </c>
    </row>
    <row r="6" spans="1:20" ht="17.100000000000001" customHeight="1" x14ac:dyDescent="0.25">
      <c r="A6" s="4" t="s">
        <v>30</v>
      </c>
      <c r="B6" s="4" t="s">
        <v>17</v>
      </c>
      <c r="C6" s="5">
        <v>2.24448897891219</v>
      </c>
      <c r="D6" s="5">
        <v>14.1174105033615</v>
      </c>
      <c r="E6" s="6">
        <v>64.844385024471904</v>
      </c>
      <c r="F6" s="5">
        <v>2.8095232607525902</v>
      </c>
      <c r="G6" s="5">
        <v>17.671369101580598</v>
      </c>
      <c r="H6" s="6">
        <v>81.260404436217101</v>
      </c>
      <c r="I6" s="5">
        <v>3.3333623879311798</v>
      </c>
      <c r="J6" s="5">
        <v>20.966217980583298</v>
      </c>
      <c r="K6" s="6">
        <v>96.420083814056198</v>
      </c>
      <c r="L6" s="5">
        <v>1.4867245499042601</v>
      </c>
      <c r="M6" s="5">
        <v>9.3512157883689309</v>
      </c>
      <c r="N6" s="6">
        <v>42.935895883257601</v>
      </c>
      <c r="O6" s="5">
        <v>2.05175883174465</v>
      </c>
      <c r="P6" s="5">
        <v>12.905174386588</v>
      </c>
      <c r="Q6" s="6">
        <v>59.351915295002797</v>
      </c>
      <c r="R6" s="5">
        <v>2.5755979589232401</v>
      </c>
      <c r="S6" s="5">
        <v>16.200023265590701</v>
      </c>
      <c r="T6" s="6">
        <v>74.511594672841994</v>
      </c>
    </row>
    <row r="7" spans="1:20" ht="17.100000000000001" customHeight="1" x14ac:dyDescent="0.25">
      <c r="A7" s="4" t="s">
        <v>37</v>
      </c>
      <c r="B7" s="4" t="s">
        <v>24</v>
      </c>
      <c r="C7" s="5">
        <v>36.166208011624498</v>
      </c>
      <c r="D7" s="5">
        <v>227.478597421101</v>
      </c>
      <c r="E7" s="6">
        <v>1306.7848118873301</v>
      </c>
      <c r="F7" s="5">
        <v>37.263858175381699</v>
      </c>
      <c r="G7" s="5">
        <v>234.38260902304401</v>
      </c>
      <c r="H7" s="6">
        <v>1346.11390981769</v>
      </c>
      <c r="I7" s="5">
        <v>37.898536543533297</v>
      </c>
      <c r="J7" s="5">
        <v>238.374615731467</v>
      </c>
      <c r="K7" s="6">
        <v>1368.854604913</v>
      </c>
      <c r="L7" s="5">
        <v>0.48809183121880001</v>
      </c>
      <c r="M7" s="5">
        <v>3.0700051590330402</v>
      </c>
      <c r="N7" s="6">
        <v>17.4884604064599</v>
      </c>
      <c r="O7" s="5">
        <v>1.5857419949759901</v>
      </c>
      <c r="P7" s="5">
        <v>9.97401676097574</v>
      </c>
      <c r="Q7" s="6">
        <v>56.817558336817903</v>
      </c>
      <c r="R7" s="5">
        <v>2.2204203631275998</v>
      </c>
      <c r="S7" s="5">
        <v>13.966023469399101</v>
      </c>
      <c r="T7" s="6">
        <v>79.558253432123294</v>
      </c>
    </row>
    <row r="8" spans="1:20" ht="17.100000000000001" customHeight="1" x14ac:dyDescent="0.25">
      <c r="A8" s="4" t="s">
        <v>35</v>
      </c>
      <c r="B8" s="4" t="s">
        <v>17</v>
      </c>
      <c r="C8" s="5">
        <v>8.9421065836176403</v>
      </c>
      <c r="D8" s="5">
        <v>56.244156505916401</v>
      </c>
      <c r="E8" s="6">
        <v>313.16359197703503</v>
      </c>
      <c r="F8" s="5">
        <v>9.5620007900090798</v>
      </c>
      <c r="G8" s="5">
        <v>60.143173637435098</v>
      </c>
      <c r="H8" s="6">
        <v>334.87305098470802</v>
      </c>
      <c r="I8" s="5">
        <v>9.8707741475476602</v>
      </c>
      <c r="J8" s="5">
        <v>62.0852995653538</v>
      </c>
      <c r="K8" s="6">
        <v>345.686674469217</v>
      </c>
      <c r="L8" s="5">
        <v>0.92334658361763999</v>
      </c>
      <c r="M8" s="5">
        <v>5.8076751012269598</v>
      </c>
      <c r="N8" s="6">
        <v>32.336735204563098</v>
      </c>
      <c r="O8" s="5">
        <v>1.5432407900090801</v>
      </c>
      <c r="P8" s="5">
        <v>9.7066922327455991</v>
      </c>
      <c r="Q8" s="6">
        <v>54.046194212236699</v>
      </c>
      <c r="R8" s="5">
        <v>1.8520141475476499</v>
      </c>
      <c r="S8" s="5">
        <v>11.648818160664399</v>
      </c>
      <c r="T8" s="6">
        <v>64.859817696745594</v>
      </c>
    </row>
    <row r="9" spans="1:20" ht="17.100000000000001" customHeight="1" x14ac:dyDescent="0.25">
      <c r="A9" s="4" t="s">
        <v>29</v>
      </c>
      <c r="B9" s="4" t="s">
        <v>17</v>
      </c>
      <c r="C9" s="5">
        <v>1.9324458198566701</v>
      </c>
      <c r="D9" s="5">
        <v>12.1547181433003</v>
      </c>
      <c r="E9" s="6">
        <v>77.727456780067499</v>
      </c>
      <c r="F9" s="5">
        <v>2.58183367580195</v>
      </c>
      <c r="G9" s="5">
        <v>16.239244743524701</v>
      </c>
      <c r="H9" s="6">
        <v>103.847343810189</v>
      </c>
      <c r="I9" s="5">
        <v>3.5245871759560599</v>
      </c>
      <c r="J9" s="5">
        <v>22.168985673509901</v>
      </c>
      <c r="K9" s="6">
        <v>141.76707805811799</v>
      </c>
      <c r="L9" s="5">
        <v>0.65368560057169001</v>
      </c>
      <c r="M9" s="5">
        <v>4.1115585998019002</v>
      </c>
      <c r="N9" s="6">
        <v>26.292752295615301</v>
      </c>
      <c r="O9" s="5">
        <v>1.3030734565169699</v>
      </c>
      <c r="P9" s="5">
        <v>8.19608520002628</v>
      </c>
      <c r="Q9" s="6">
        <v>52.412639325737103</v>
      </c>
      <c r="R9" s="5">
        <v>2.2458269566710798</v>
      </c>
      <c r="S9" s="5">
        <v>14.1258261300115</v>
      </c>
      <c r="T9" s="6">
        <v>90.332373573665706</v>
      </c>
    </row>
    <row r="10" spans="1:20" ht="17.100000000000001" customHeight="1" x14ac:dyDescent="0.25">
      <c r="A10" s="4" t="s">
        <v>31</v>
      </c>
      <c r="B10" s="4" t="s">
        <v>17</v>
      </c>
      <c r="C10" s="5">
        <v>3.2757608251037098</v>
      </c>
      <c r="D10" s="5">
        <v>20.603915061874101</v>
      </c>
      <c r="E10" s="6">
        <v>111.482405782713</v>
      </c>
      <c r="F10" s="5">
        <v>3.5905503972703898</v>
      </c>
      <c r="G10" s="5">
        <v>22.583881840150902</v>
      </c>
      <c r="H10" s="6">
        <v>122.195489153</v>
      </c>
      <c r="I10" s="5">
        <v>4.0540795379120196</v>
      </c>
      <c r="J10" s="5">
        <v>25.499392328368899</v>
      </c>
      <c r="K10" s="6">
        <v>137.97055531567801</v>
      </c>
      <c r="L10" s="5">
        <v>0.85073772940864001</v>
      </c>
      <c r="M10" s="5">
        <v>5.3509791625621403</v>
      </c>
      <c r="N10" s="6">
        <v>28.952751384587401</v>
      </c>
      <c r="O10" s="5">
        <v>1.16552730157533</v>
      </c>
      <c r="P10" s="5">
        <v>7.3309459408390003</v>
      </c>
      <c r="Q10" s="6">
        <v>39.6658347548737</v>
      </c>
      <c r="R10" s="5">
        <v>1.62905644221696</v>
      </c>
      <c r="S10" s="5">
        <v>10.246456429057</v>
      </c>
      <c r="T10" s="6">
        <v>55.440900917552398</v>
      </c>
    </row>
    <row r="11" spans="1:20" ht="17.100000000000001" customHeight="1" x14ac:dyDescent="0.25">
      <c r="A11" s="4" t="s">
        <v>36</v>
      </c>
      <c r="B11" s="4" t="s">
        <v>17</v>
      </c>
      <c r="C11" s="5">
        <v>11.0601433111652</v>
      </c>
      <c r="D11" s="5">
        <v>69.566206302069702</v>
      </c>
      <c r="E11" s="6">
        <v>379.31609602785198</v>
      </c>
      <c r="F11" s="5">
        <v>11.555865757471199</v>
      </c>
      <c r="G11" s="5">
        <v>72.684206584532305</v>
      </c>
      <c r="H11" s="6">
        <v>396.31727745525302</v>
      </c>
      <c r="I11" s="5">
        <v>12.0091385908318</v>
      </c>
      <c r="J11" s="5">
        <v>75.535206842807199</v>
      </c>
      <c r="K11" s="6">
        <v>411.86261685535499</v>
      </c>
      <c r="L11" s="5">
        <v>0.40668955024079001</v>
      </c>
      <c r="M11" s="5">
        <v>2.5580002317317101</v>
      </c>
      <c r="N11" s="6">
        <v>13.9477299843781</v>
      </c>
      <c r="O11" s="5">
        <v>0.90241199654680004</v>
      </c>
      <c r="P11" s="5">
        <v>5.6760005141943601</v>
      </c>
      <c r="Q11" s="6">
        <v>30.948911411778798</v>
      </c>
      <c r="R11" s="5">
        <v>1.35568482990742</v>
      </c>
      <c r="S11" s="5">
        <v>8.5270007724692203</v>
      </c>
      <c r="T11" s="6">
        <v>46.494250811881201</v>
      </c>
    </row>
    <row r="12" spans="1:20" ht="17.100000000000001" customHeight="1" x14ac:dyDescent="0.25">
      <c r="A12" s="4" t="s">
        <v>33</v>
      </c>
      <c r="B12" s="4" t="s">
        <v>14</v>
      </c>
      <c r="C12" s="5">
        <v>6.9052689999999997</v>
      </c>
      <c r="D12" s="5">
        <v>43.4328339435123</v>
      </c>
      <c r="E12" s="6">
        <v>265.07941371334499</v>
      </c>
      <c r="F12" s="5">
        <v>7.1739689999999996</v>
      </c>
      <c r="G12" s="5">
        <v>45.122906043617498</v>
      </c>
      <c r="H12" s="6">
        <v>275.425026644978</v>
      </c>
      <c r="I12" s="5">
        <v>6.9885789999999997</v>
      </c>
      <c r="J12" s="5">
        <v>43.956838062082298</v>
      </c>
      <c r="K12" s="6">
        <v>268.22158261432401</v>
      </c>
      <c r="L12" s="5">
        <v>0.1867</v>
      </c>
      <c r="M12" s="5">
        <v>1.17430763338166</v>
      </c>
      <c r="N12" s="6">
        <v>7.1318452390379301</v>
      </c>
      <c r="O12" s="5">
        <v>0.45540000000000003</v>
      </c>
      <c r="P12" s="5">
        <v>2.8643797334869201</v>
      </c>
      <c r="Q12" s="6">
        <v>17.477458170671198</v>
      </c>
      <c r="R12" s="5">
        <v>0.27000999999999997</v>
      </c>
      <c r="S12" s="5">
        <v>1.6983117519516999</v>
      </c>
      <c r="T12" s="6">
        <v>10.274014140017201</v>
      </c>
    </row>
    <row r="13" spans="1:20" ht="17.100000000000001" customHeight="1" x14ac:dyDescent="0.25">
      <c r="A13" s="4" t="s">
        <v>26</v>
      </c>
      <c r="B13" s="4" t="s">
        <v>24</v>
      </c>
      <c r="C13" s="5">
        <v>0.44795265267106998</v>
      </c>
      <c r="D13" s="5">
        <v>2.81753732954046</v>
      </c>
      <c r="E13" s="6">
        <v>16.6172251717934</v>
      </c>
      <c r="F13" s="5">
        <v>0.66394970265964004</v>
      </c>
      <c r="G13" s="5">
        <v>4.1761178576041802</v>
      </c>
      <c r="H13" s="6">
        <v>24.7679466358409</v>
      </c>
      <c r="I13" s="5">
        <v>0.96113356782847004</v>
      </c>
      <c r="J13" s="5">
        <v>6.0453480739170899</v>
      </c>
      <c r="K13" s="6">
        <v>35.880354969166902</v>
      </c>
      <c r="L13" s="5">
        <v>0.16575603810761</v>
      </c>
      <c r="M13" s="5">
        <v>1.0425740804974299</v>
      </c>
      <c r="N13" s="6">
        <v>6.2239393323418799</v>
      </c>
      <c r="O13" s="5">
        <v>0.38175308809618003</v>
      </c>
      <c r="P13" s="5">
        <v>2.4011546085611402</v>
      </c>
      <c r="Q13" s="6">
        <v>14.374660796389399</v>
      </c>
      <c r="R13" s="5">
        <v>0.67893695326501002</v>
      </c>
      <c r="S13" s="5">
        <v>4.2703848248740597</v>
      </c>
      <c r="T13" s="6">
        <v>25.487069129715501</v>
      </c>
    </row>
    <row r="14" spans="1:20" ht="17.100000000000001" customHeight="1" x14ac:dyDescent="0.25">
      <c r="A14" s="4" t="s">
        <v>28</v>
      </c>
      <c r="B14" s="4" t="s">
        <v>24</v>
      </c>
      <c r="C14" s="5">
        <v>1.7079560664686699</v>
      </c>
      <c r="D14" s="5">
        <v>10.7427201196287</v>
      </c>
      <c r="E14" s="6">
        <v>53.141860147049897</v>
      </c>
      <c r="F14" s="5">
        <v>1.80795606646867</v>
      </c>
      <c r="G14" s="5">
        <v>11.371701176608701</v>
      </c>
      <c r="H14" s="6">
        <v>56.161858348627703</v>
      </c>
      <c r="I14" s="5">
        <v>1.92335606646867</v>
      </c>
      <c r="J14" s="5">
        <v>12.0975453163636</v>
      </c>
      <c r="K14" s="6">
        <v>59.657232958539801</v>
      </c>
      <c r="L14" s="5">
        <v>8.8700000000000001E-2</v>
      </c>
      <c r="M14" s="5">
        <v>0.55790619754126003</v>
      </c>
      <c r="N14" s="6">
        <v>2.66559018000875</v>
      </c>
      <c r="O14" s="5">
        <v>0.18870000000000001</v>
      </c>
      <c r="P14" s="5">
        <v>1.1868872545212601</v>
      </c>
      <c r="Q14" s="6">
        <v>5.6855883815865198</v>
      </c>
      <c r="R14" s="5">
        <v>0.30409999999999998</v>
      </c>
      <c r="S14" s="5">
        <v>1.9127313942761801</v>
      </c>
      <c r="T14" s="6">
        <v>9.1809629914986104</v>
      </c>
    </row>
    <row r="15" spans="1:20" ht="17.100000000000001" customHeight="1" x14ac:dyDescent="0.25">
      <c r="A15" s="4" t="s">
        <v>27</v>
      </c>
      <c r="B15" s="4" t="s">
        <v>14</v>
      </c>
      <c r="C15" s="5">
        <v>0.63811019069406005</v>
      </c>
      <c r="D15" s="5">
        <v>4.0135922221245703</v>
      </c>
      <c r="E15" s="6">
        <v>23.3858706028001</v>
      </c>
      <c r="F15" s="5">
        <v>0.69003056651061001</v>
      </c>
      <c r="G15" s="5">
        <v>4.3401615507235096</v>
      </c>
      <c r="H15" s="6">
        <v>25.288681760186499</v>
      </c>
      <c r="I15" s="5">
        <v>0.83488208106563</v>
      </c>
      <c r="J15" s="5">
        <v>5.2512501380232299</v>
      </c>
      <c r="K15" s="6">
        <v>30.597292757793198</v>
      </c>
      <c r="L15" s="5">
        <v>9.3800124515100003E-2</v>
      </c>
      <c r="M15" s="5">
        <v>0.58998501462360997</v>
      </c>
      <c r="N15" s="6">
        <v>3.4376469870363202</v>
      </c>
      <c r="O15" s="5">
        <v>0.14572050033164999</v>
      </c>
      <c r="P15" s="5">
        <v>0.91655434322255003</v>
      </c>
      <c r="Q15" s="6">
        <v>5.3404581444227803</v>
      </c>
      <c r="R15" s="5">
        <v>0.29057201488667</v>
      </c>
      <c r="S15" s="5">
        <v>1.8276429305222801</v>
      </c>
      <c r="T15" s="6">
        <v>10.6490691420295</v>
      </c>
    </row>
    <row r="16" spans="1:20" ht="17.100000000000001" customHeight="1" x14ac:dyDescent="0.25">
      <c r="A16" s="4" t="s">
        <v>32</v>
      </c>
      <c r="B16" s="4" t="s">
        <v>14</v>
      </c>
      <c r="C16" s="5">
        <v>3.88370514362868</v>
      </c>
      <c r="D16" s="5">
        <v>24.4277696623823</v>
      </c>
      <c r="E16" s="6">
        <v>145.259883619823</v>
      </c>
      <c r="F16" s="5">
        <v>3.9088282963380401</v>
      </c>
      <c r="G16" s="5">
        <v>24.585789533840298</v>
      </c>
      <c r="H16" s="6">
        <v>146.199549764332</v>
      </c>
      <c r="I16" s="5">
        <v>3.9349366707222702</v>
      </c>
      <c r="J16" s="5">
        <v>24.7500062630026</v>
      </c>
      <c r="K16" s="6">
        <v>147.17606556156801</v>
      </c>
      <c r="L16" s="5">
        <v>5.9097409820439997E-2</v>
      </c>
      <c r="M16" s="5">
        <v>0.37171151293638</v>
      </c>
      <c r="N16" s="6">
        <v>2.2103848143138598</v>
      </c>
      <c r="O16" s="5">
        <v>8.4220562529799994E-2</v>
      </c>
      <c r="P16" s="5">
        <v>0.52973138439441003</v>
      </c>
      <c r="Q16" s="6">
        <v>3.15005095882319</v>
      </c>
      <c r="R16" s="5">
        <v>0.11032893691403001</v>
      </c>
      <c r="S16" s="5">
        <v>0.69394811355666997</v>
      </c>
      <c r="T16" s="6">
        <v>4.1265667560583799</v>
      </c>
    </row>
    <row r="17" spans="1:20" ht="17.100000000000001" customHeight="1" x14ac:dyDescent="0.25">
      <c r="A17" s="4" t="s">
        <v>21</v>
      </c>
      <c r="B17" s="4" t="s">
        <v>14</v>
      </c>
      <c r="C17" s="5">
        <v>0.20667030596621</v>
      </c>
      <c r="D17" s="5">
        <v>1.2999170749300499</v>
      </c>
      <c r="E17" s="6">
        <v>7.7605749792141703</v>
      </c>
      <c r="F17" s="5">
        <v>0.22611410155052</v>
      </c>
      <c r="G17" s="5">
        <v>1.4222148659133</v>
      </c>
      <c r="H17" s="6">
        <v>8.4906993810102591</v>
      </c>
      <c r="I17" s="5">
        <v>0.24499318198129999</v>
      </c>
      <c r="J17" s="5">
        <v>1.5409607055549299</v>
      </c>
      <c r="K17" s="6">
        <v>9.1996184419112801</v>
      </c>
      <c r="L17" s="5">
        <v>6.0180931601780001E-2</v>
      </c>
      <c r="M17" s="5">
        <v>0.37852665968926003</v>
      </c>
      <c r="N17" s="6">
        <v>2.25982455404553</v>
      </c>
      <c r="O17" s="5">
        <v>7.9624727186089997E-2</v>
      </c>
      <c r="P17" s="5">
        <v>0.50082445067251002</v>
      </c>
      <c r="Q17" s="6">
        <v>2.9899489558416201</v>
      </c>
      <c r="R17" s="5">
        <v>9.8503807616869998E-2</v>
      </c>
      <c r="S17" s="5">
        <v>0.61957029031414002</v>
      </c>
      <c r="T17" s="6">
        <v>3.6988680167426402</v>
      </c>
    </row>
    <row r="18" spans="1:20" ht="17.100000000000001" customHeight="1" x14ac:dyDescent="0.25">
      <c r="A18" s="4" t="s">
        <v>22</v>
      </c>
      <c r="B18" s="4" t="s">
        <v>17</v>
      </c>
      <c r="C18" s="5">
        <v>0.29882926551818001</v>
      </c>
      <c r="D18" s="5">
        <v>1.87957947282181</v>
      </c>
      <c r="E18" s="6">
        <v>11.402581311002701</v>
      </c>
      <c r="F18" s="5">
        <v>0.32184960378764998</v>
      </c>
      <c r="G18" s="5">
        <v>2.0243730397895301</v>
      </c>
      <c r="H18" s="6">
        <v>12.2809801467704</v>
      </c>
      <c r="I18" s="5">
        <v>0.35003712203710002</v>
      </c>
      <c r="J18" s="5">
        <v>2.2016671900113001</v>
      </c>
      <c r="K18" s="6">
        <v>13.356545715080101</v>
      </c>
      <c r="L18" s="5">
        <v>2.6487199718689999E-2</v>
      </c>
      <c r="M18" s="5">
        <v>0.16659946875500001</v>
      </c>
      <c r="N18" s="6">
        <v>1.0106856434204501</v>
      </c>
      <c r="O18" s="5">
        <v>4.9507537988160003E-2</v>
      </c>
      <c r="P18" s="5">
        <v>0.31139303572271998</v>
      </c>
      <c r="Q18" s="6">
        <v>1.8890844791881001</v>
      </c>
      <c r="R18" s="5">
        <v>7.7695056237599994E-2</v>
      </c>
      <c r="S18" s="5">
        <v>0.48868718594449001</v>
      </c>
      <c r="T18" s="6">
        <v>2.9646500474978099</v>
      </c>
    </row>
    <row r="19" spans="1:20" ht="17.100000000000001" customHeight="1" x14ac:dyDescent="0.25">
      <c r="A19" s="4" t="s">
        <v>18</v>
      </c>
      <c r="B19" s="4" t="s">
        <v>14</v>
      </c>
      <c r="C19" s="5">
        <v>5.9218502791530001E-2</v>
      </c>
      <c r="D19" s="5">
        <v>0.37247316478591003</v>
      </c>
      <c r="E19" s="6">
        <v>2.2592877633156099</v>
      </c>
      <c r="F19" s="5">
        <v>7.2321053642999997E-2</v>
      </c>
      <c r="G19" s="5">
        <v>0.45488572762279</v>
      </c>
      <c r="H19" s="6">
        <v>2.75917262043781</v>
      </c>
      <c r="I19" s="5">
        <v>8.6882502552800001E-2</v>
      </c>
      <c r="J19" s="5">
        <v>0.54647448288728995</v>
      </c>
      <c r="K19" s="6">
        <v>3.3147169484307102</v>
      </c>
      <c r="L19" s="5">
        <v>2.513282874074E-2</v>
      </c>
      <c r="M19" s="5">
        <v>0.15808073186245</v>
      </c>
      <c r="N19" s="6">
        <v>0.95886065595651004</v>
      </c>
      <c r="O19" s="5">
        <v>3.8235379592199997E-2</v>
      </c>
      <c r="P19" s="5">
        <v>0.24049329469934</v>
      </c>
      <c r="Q19" s="6">
        <v>1.4587455130787099</v>
      </c>
      <c r="R19" s="5">
        <v>5.279682850201E-2</v>
      </c>
      <c r="S19" s="5">
        <v>0.33208204996383001</v>
      </c>
      <c r="T19" s="6">
        <v>2.0142898410716099</v>
      </c>
    </row>
    <row r="20" spans="1:20" ht="17.100000000000001" customHeight="1" x14ac:dyDescent="0.25">
      <c r="A20" s="4" t="s">
        <v>16</v>
      </c>
      <c r="B20" s="4" t="s">
        <v>17</v>
      </c>
      <c r="C20" s="5">
        <v>3.7839808091299998E-2</v>
      </c>
      <c r="D20" s="5">
        <v>0.23800522489187001</v>
      </c>
      <c r="E20" s="6">
        <v>1.16646787221736</v>
      </c>
      <c r="F20" s="5">
        <v>5.3391299761980003E-2</v>
      </c>
      <c r="G20" s="5">
        <v>0.33582116157825997</v>
      </c>
      <c r="H20" s="6">
        <v>1.6458655307660299</v>
      </c>
      <c r="I20" s="5">
        <v>7.3912885136059994E-2</v>
      </c>
      <c r="J20" s="5">
        <v>0.46489804617323</v>
      </c>
      <c r="K20" s="6">
        <v>2.2784736552067701</v>
      </c>
      <c r="L20" s="5">
        <v>2.112001011932E-2</v>
      </c>
      <c r="M20" s="5">
        <v>0.1328408628828</v>
      </c>
      <c r="N20" s="6">
        <v>0.65105544947935001</v>
      </c>
      <c r="O20" s="5">
        <v>3.6671501789999998E-2</v>
      </c>
      <c r="P20" s="5">
        <v>0.23065679956918</v>
      </c>
      <c r="Q20" s="6">
        <v>1.13045310802802</v>
      </c>
      <c r="R20" s="5">
        <v>5.7193087164090002E-2</v>
      </c>
      <c r="S20" s="5">
        <v>0.35973368416416002</v>
      </c>
      <c r="T20" s="6">
        <v>1.76306123246877</v>
      </c>
    </row>
    <row r="21" spans="1:20" ht="17.100000000000001" customHeight="1" x14ac:dyDescent="0.25">
      <c r="A21" s="4" t="s">
        <v>34</v>
      </c>
      <c r="B21" s="4" t="s">
        <v>14</v>
      </c>
      <c r="C21" s="5">
        <v>7.5423533986855604</v>
      </c>
      <c r="D21" s="5">
        <v>47.439974128219397</v>
      </c>
      <c r="E21" s="6">
        <v>287.00641941394503</v>
      </c>
      <c r="F21" s="5">
        <v>7.5503027593502798</v>
      </c>
      <c r="G21" s="5">
        <v>47.4899741009515</v>
      </c>
      <c r="H21" s="6">
        <v>287.308913532215</v>
      </c>
      <c r="I21" s="5">
        <v>7.5550723757491101</v>
      </c>
      <c r="J21" s="5">
        <v>47.5199740845907</v>
      </c>
      <c r="K21" s="6">
        <v>287.49041000317601</v>
      </c>
      <c r="L21" s="5">
        <v>2.225820986121E-2</v>
      </c>
      <c r="M21" s="5">
        <v>0.13999992364989</v>
      </c>
      <c r="N21" s="6">
        <v>0.84698353115414005</v>
      </c>
      <c r="O21" s="5">
        <v>3.020757052593E-2</v>
      </c>
      <c r="P21" s="5">
        <v>0.18999989638199</v>
      </c>
      <c r="Q21" s="6">
        <v>1.14947764942347</v>
      </c>
      <c r="R21" s="5">
        <v>3.4977186924759998E-2</v>
      </c>
      <c r="S21" s="5">
        <v>0.21999988002125001</v>
      </c>
      <c r="T21" s="6">
        <v>1.33097412038508</v>
      </c>
    </row>
    <row r="22" spans="1:20" ht="17.100000000000001" customHeight="1" x14ac:dyDescent="0.25">
      <c r="A22" s="4" t="s">
        <v>19</v>
      </c>
      <c r="B22" s="4" t="s">
        <v>14</v>
      </c>
      <c r="C22" s="5">
        <v>0.10617001873078</v>
      </c>
      <c r="D22" s="5">
        <v>0.66778930600872999</v>
      </c>
      <c r="E22" s="6">
        <v>3.9193715742358299</v>
      </c>
      <c r="F22" s="5">
        <v>0.11173175399217999</v>
      </c>
      <c r="G22" s="5">
        <v>0.70277156724232004</v>
      </c>
      <c r="H22" s="6">
        <v>4.1246885492873098</v>
      </c>
      <c r="I22" s="5">
        <v>0.12363386745158</v>
      </c>
      <c r="J22" s="5">
        <v>0.77763360628221001</v>
      </c>
      <c r="K22" s="6">
        <v>4.5640668758974696</v>
      </c>
      <c r="L22" s="5">
        <v>2.0435404417609999E-2</v>
      </c>
      <c r="M22" s="5">
        <v>0.12853482270399999</v>
      </c>
      <c r="N22" s="6">
        <v>0.75439322833198996</v>
      </c>
      <c r="O22" s="5">
        <v>2.599713967901E-2</v>
      </c>
      <c r="P22" s="5">
        <v>0.16351708393759001</v>
      </c>
      <c r="Q22" s="6">
        <v>0.95971020338347002</v>
      </c>
      <c r="R22" s="5">
        <v>3.789925313841E-2</v>
      </c>
      <c r="S22" s="5">
        <v>0.23837912297748001</v>
      </c>
      <c r="T22" s="6">
        <v>1.39908852999363</v>
      </c>
    </row>
    <row r="23" spans="1:20" ht="17.100000000000001" customHeight="1" x14ac:dyDescent="0.25">
      <c r="A23" s="4" t="s">
        <v>20</v>
      </c>
      <c r="B23" s="4" t="s">
        <v>14</v>
      </c>
      <c r="C23" s="5">
        <v>0.13749222676532</v>
      </c>
      <c r="D23" s="5">
        <v>0.86480006117386998</v>
      </c>
      <c r="E23" s="6">
        <v>5.1096025557266804</v>
      </c>
      <c r="F23" s="5">
        <v>0.14314612086924999</v>
      </c>
      <c r="G23" s="5">
        <v>0.90036198406926005</v>
      </c>
      <c r="H23" s="6">
        <v>5.3197173559802602</v>
      </c>
      <c r="I23" s="5">
        <v>0.15955098488433</v>
      </c>
      <c r="J23" s="5">
        <v>1.0035454711474501</v>
      </c>
      <c r="K23" s="6">
        <v>5.9293688037008696</v>
      </c>
      <c r="L23" s="5">
        <v>1.341121766603E-2</v>
      </c>
      <c r="M23" s="5">
        <v>8.4354018629709995E-2</v>
      </c>
      <c r="N23" s="6">
        <v>0.49839902715910001</v>
      </c>
      <c r="O23" s="5">
        <v>1.9065111769960001E-2</v>
      </c>
      <c r="P23" s="5">
        <v>0.1199159415251</v>
      </c>
      <c r="Q23" s="6">
        <v>0.70851382741268998</v>
      </c>
      <c r="R23" s="5">
        <v>3.5469975785039999E-2</v>
      </c>
      <c r="S23" s="5">
        <v>0.22309942860328999</v>
      </c>
      <c r="T23" s="6">
        <v>1.31816527513329</v>
      </c>
    </row>
    <row r="24" spans="1:20" ht="17.100000000000001" customHeight="1" x14ac:dyDescent="0.25">
      <c r="A24" s="4" t="s">
        <v>15</v>
      </c>
      <c r="B24" s="4" t="s">
        <v>14</v>
      </c>
      <c r="C24" s="5">
        <v>3.7593736281329997E-2</v>
      </c>
      <c r="D24" s="5">
        <v>0.23645747982057999</v>
      </c>
      <c r="E24" s="6">
        <v>1.2991396218432001</v>
      </c>
      <c r="F24" s="5">
        <v>4.0703616429029997E-2</v>
      </c>
      <c r="G24" s="5">
        <v>0.25601803684438001</v>
      </c>
      <c r="H24" s="6">
        <v>1.4066088153498499</v>
      </c>
      <c r="I24" s="5">
        <v>4.5998053849960002E-2</v>
      </c>
      <c r="J24" s="5">
        <v>0.28931904529572999</v>
      </c>
      <c r="K24" s="6">
        <v>1.5895705028351199</v>
      </c>
      <c r="L24" s="5">
        <v>9.2064798522999997E-3</v>
      </c>
      <c r="M24" s="5">
        <v>5.7907014285650003E-2</v>
      </c>
      <c r="N24" s="6">
        <v>0.31815147779720998</v>
      </c>
      <c r="O24" s="5">
        <v>1.231636E-2</v>
      </c>
      <c r="P24" s="5">
        <v>7.746757130944E-2</v>
      </c>
      <c r="Q24" s="6">
        <v>0.42562067130386</v>
      </c>
      <c r="R24" s="5">
        <v>1.761079742093E-2</v>
      </c>
      <c r="S24" s="5">
        <v>0.11076857976079001</v>
      </c>
      <c r="T24" s="6">
        <v>0.60858235878913003</v>
      </c>
    </row>
    <row r="25" spans="1:20" ht="17.100000000000001" customHeight="1" x14ac:dyDescent="0.25">
      <c r="A25" s="4" t="s">
        <v>13</v>
      </c>
      <c r="B25" s="4" t="s">
        <v>14</v>
      </c>
      <c r="C25" s="5">
        <v>2.5901832861800001E-3</v>
      </c>
      <c r="D25" s="5">
        <v>1.6291762211160001E-2</v>
      </c>
      <c r="E25" s="6">
        <v>8.572764300862E-2</v>
      </c>
      <c r="F25" s="5">
        <v>3.0445716790399998E-3</v>
      </c>
      <c r="G25" s="5">
        <v>1.9149779127350001E-2</v>
      </c>
      <c r="H25" s="6">
        <v>0.10076659648264</v>
      </c>
      <c r="I25" s="5">
        <v>3.6232320361800001E-3</v>
      </c>
      <c r="J25" s="5">
        <v>2.2789443158029998E-2</v>
      </c>
      <c r="K25" s="6">
        <v>0.11991859579673</v>
      </c>
      <c r="L25" s="5">
        <v>3.6330575E-4</v>
      </c>
      <c r="M25" s="5">
        <v>2.2851243464199998E-3</v>
      </c>
      <c r="N25" s="6">
        <v>1.2024379048809999E-2</v>
      </c>
      <c r="O25" s="5">
        <v>8.1769414285999997E-4</v>
      </c>
      <c r="P25" s="5">
        <v>5.1431412626100001E-3</v>
      </c>
      <c r="Q25" s="6">
        <v>2.706333252283E-2</v>
      </c>
      <c r="R25" s="5">
        <v>1.3963545E-3</v>
      </c>
      <c r="S25" s="5">
        <v>8.7828052932899994E-3</v>
      </c>
      <c r="T25" s="6">
        <v>4.6215331836919997E-2</v>
      </c>
    </row>
    <row r="26" spans="1:20" s="52" customFormat="1" ht="17.100000000000001" customHeight="1" thickBot="1" x14ac:dyDescent="0.3">
      <c r="A26" s="4" t="s">
        <v>23</v>
      </c>
      <c r="B26" s="4" t="s">
        <v>24</v>
      </c>
      <c r="C26" s="5">
        <v>0.30081981780025002</v>
      </c>
      <c r="D26" s="5">
        <v>1.8920996696053101</v>
      </c>
      <c r="E26" s="6">
        <v>10.803315819577</v>
      </c>
      <c r="F26" s="5">
        <v>0.30081981780025002</v>
      </c>
      <c r="G26" s="5">
        <v>1.8920996696053101</v>
      </c>
      <c r="H26" s="6">
        <v>10.803315819577</v>
      </c>
      <c r="I26" s="5">
        <v>0.30081981780025002</v>
      </c>
      <c r="J26" s="5">
        <v>1.8920996696053101</v>
      </c>
      <c r="K26" s="6">
        <v>10.803315819577</v>
      </c>
      <c r="L26" s="5" t="s">
        <v>25</v>
      </c>
      <c r="M26" s="5" t="s">
        <v>25</v>
      </c>
      <c r="N26" s="6" t="s">
        <v>25</v>
      </c>
      <c r="O26" s="5" t="s">
        <v>25</v>
      </c>
      <c r="P26" s="5" t="s">
        <v>25</v>
      </c>
      <c r="Q26" s="6" t="s">
        <v>25</v>
      </c>
      <c r="R26" s="5" t="s">
        <v>25</v>
      </c>
      <c r="S26" s="5" t="s">
        <v>25</v>
      </c>
      <c r="T26" s="6" t="s">
        <v>25</v>
      </c>
    </row>
    <row r="27" spans="1:20" ht="17.100000000000001" customHeight="1" x14ac:dyDescent="0.25">
      <c r="A27" s="7" t="s">
        <v>38</v>
      </c>
      <c r="B27" s="8" t="s">
        <v>1</v>
      </c>
      <c r="C27" s="9">
        <v>85.933723847659095</v>
      </c>
      <c r="D27" s="9">
        <v>540.50684455928001</v>
      </c>
      <c r="E27" s="10">
        <v>3087.6154892883701</v>
      </c>
      <c r="F27" s="9">
        <v>90.431790387527101</v>
      </c>
      <c r="G27" s="9">
        <v>568.798831025406</v>
      </c>
      <c r="H27" s="10">
        <v>3246.6912671588998</v>
      </c>
      <c r="I27" s="9">
        <v>94.277889793275804</v>
      </c>
      <c r="J27" s="9">
        <v>592.99006772018595</v>
      </c>
      <c r="K27" s="10">
        <v>3382.7401476484301</v>
      </c>
      <c r="L27" s="9">
        <v>5.6019250051326397</v>
      </c>
      <c r="M27" s="9">
        <v>35.235047108510201</v>
      </c>
      <c r="N27" s="10">
        <v>190.93410965799299</v>
      </c>
      <c r="O27" s="9">
        <v>10.0999915450007</v>
      </c>
      <c r="P27" s="9">
        <v>63.527033574635702</v>
      </c>
      <c r="Q27" s="10">
        <v>350.009887528523</v>
      </c>
      <c r="R27" s="9">
        <v>13.946090950749401</v>
      </c>
      <c r="S27" s="9">
        <v>87.718270269415598</v>
      </c>
      <c r="T27" s="10">
        <v>486.058768018048</v>
      </c>
    </row>
    <row r="28" spans="1:20" ht="17.100000000000001" customHeight="1" x14ac:dyDescent="0.25">
      <c r="A28" s="4" t="s">
        <v>39</v>
      </c>
      <c r="B28" s="11" t="s">
        <v>1</v>
      </c>
      <c r="C28" s="5">
        <v>88.585649278369701</v>
      </c>
      <c r="D28" s="5">
        <v>557.18695316368598</v>
      </c>
      <c r="E28" s="6">
        <v>3180.1561930349699</v>
      </c>
      <c r="F28" s="5">
        <v>90.396735605704293</v>
      </c>
      <c r="G28" s="5">
        <v>568.57834308817496</v>
      </c>
      <c r="H28" s="6">
        <v>3245.2847953801902</v>
      </c>
      <c r="I28" s="5">
        <v>92.294861589285702</v>
      </c>
      <c r="J28" s="5">
        <v>580.51719596251701</v>
      </c>
      <c r="K28" s="6">
        <v>3313.9993180962001</v>
      </c>
      <c r="L28" s="5">
        <v>8.4080514414707395</v>
      </c>
      <c r="M28" s="5">
        <v>52.885050827984799</v>
      </c>
      <c r="N28" s="6">
        <v>289.05918271669202</v>
      </c>
      <c r="O28" s="5">
        <v>9.9437044530840506</v>
      </c>
      <c r="P28" s="5">
        <v>62.5440173719754</v>
      </c>
      <c r="Q28" s="6">
        <v>344.17040299924003</v>
      </c>
      <c r="R28" s="5">
        <v>11.9742713719523</v>
      </c>
      <c r="S28" s="5">
        <v>75.315898640958906</v>
      </c>
      <c r="T28" s="6">
        <v>417.73597598848102</v>
      </c>
    </row>
    <row r="30" spans="1:20" ht="17.100000000000001" customHeight="1" x14ac:dyDescent="0.25">
      <c r="A30" s="179" t="s">
        <v>40</v>
      </c>
      <c r="B30" s="178"/>
      <c r="C30" s="178"/>
      <c r="D30" s="178"/>
      <c r="E30" s="178"/>
      <c r="F30" s="178"/>
      <c r="G30" s="178"/>
      <c r="H30" s="178"/>
      <c r="I30" s="178"/>
      <c r="J30" s="178"/>
      <c r="K30" s="178"/>
      <c r="L30" s="178"/>
      <c r="M30" s="178"/>
      <c r="N30" s="178"/>
      <c r="O30" s="178"/>
      <c r="P30" s="178"/>
      <c r="Q30" s="178"/>
      <c r="R30" s="178"/>
      <c r="S30" s="178"/>
      <c r="T30" s="178"/>
    </row>
    <row r="31" spans="1:20" ht="17.100000000000001" customHeight="1" x14ac:dyDescent="0.25">
      <c r="A31" s="179" t="s">
        <v>41</v>
      </c>
      <c r="B31" s="178"/>
      <c r="C31" s="178"/>
      <c r="D31" s="178"/>
      <c r="E31" s="178"/>
      <c r="F31" s="178"/>
      <c r="G31" s="178"/>
      <c r="H31" s="178"/>
      <c r="I31" s="178"/>
      <c r="J31" s="178"/>
      <c r="K31" s="178"/>
      <c r="L31" s="178"/>
      <c r="M31" s="178"/>
      <c r="N31" s="178"/>
      <c r="O31" s="178"/>
      <c r="P31" s="178"/>
      <c r="Q31" s="178"/>
      <c r="R31" s="178"/>
      <c r="S31" s="178"/>
      <c r="T31" s="178"/>
    </row>
    <row r="32" spans="1:20" ht="17.100000000000001" customHeight="1" x14ac:dyDescent="0.25">
      <c r="A32" s="179" t="s">
        <v>42</v>
      </c>
      <c r="B32" s="178"/>
      <c r="C32" s="178"/>
      <c r="D32" s="178"/>
      <c r="E32" s="178"/>
      <c r="F32" s="178"/>
      <c r="G32" s="178"/>
      <c r="H32" s="178"/>
      <c r="I32" s="178"/>
      <c r="J32" s="178"/>
      <c r="K32" s="178"/>
      <c r="L32" s="178"/>
      <c r="M32" s="178"/>
      <c r="N32" s="178"/>
      <c r="O32" s="178"/>
      <c r="P32" s="178"/>
      <c r="Q32" s="178"/>
      <c r="R32" s="178"/>
      <c r="S32" s="178"/>
      <c r="T32" s="178"/>
    </row>
    <row r="33" spans="1:20" ht="17.100000000000001" customHeight="1" x14ac:dyDescent="0.25">
      <c r="A33" s="179" t="s">
        <v>40</v>
      </c>
      <c r="B33" s="178"/>
      <c r="C33" s="178"/>
      <c r="D33" s="178"/>
      <c r="E33" s="178"/>
      <c r="F33" s="178"/>
      <c r="G33" s="178"/>
      <c r="H33" s="178"/>
      <c r="I33" s="178"/>
      <c r="J33" s="178"/>
      <c r="K33" s="178"/>
      <c r="L33" s="178"/>
      <c r="M33" s="178"/>
      <c r="N33" s="178"/>
      <c r="O33" s="178"/>
      <c r="P33" s="178"/>
      <c r="Q33" s="178"/>
      <c r="R33" s="178"/>
      <c r="S33" s="178"/>
      <c r="T33" s="178"/>
    </row>
    <row r="34" spans="1:20" ht="14.1" customHeight="1" x14ac:dyDescent="0.2">
      <c r="A34" s="181" t="s">
        <v>40</v>
      </c>
      <c r="B34" s="178"/>
      <c r="C34" s="178"/>
      <c r="D34" s="178"/>
      <c r="E34" s="178"/>
      <c r="F34" s="178"/>
      <c r="G34" s="178"/>
      <c r="H34" s="178"/>
      <c r="I34" s="178"/>
      <c r="J34" s="178"/>
      <c r="K34" s="178"/>
      <c r="L34" s="178"/>
      <c r="M34" s="178"/>
      <c r="N34" s="178"/>
      <c r="O34" s="178"/>
      <c r="P34" s="178"/>
      <c r="Q34" s="178"/>
      <c r="R34" s="178"/>
      <c r="S34" s="178"/>
      <c r="T34" s="178"/>
    </row>
    <row r="35" spans="1:20" ht="17.100000000000001" customHeight="1" x14ac:dyDescent="0.25">
      <c r="A35" s="179" t="s">
        <v>43</v>
      </c>
      <c r="B35" s="178"/>
      <c r="C35" s="178"/>
      <c r="D35" s="178"/>
      <c r="E35" s="178"/>
      <c r="F35" s="178"/>
      <c r="G35" s="178"/>
      <c r="H35" s="178"/>
      <c r="I35" s="178"/>
      <c r="J35" s="178"/>
      <c r="K35" s="178"/>
      <c r="L35" s="178"/>
      <c r="M35" s="178"/>
      <c r="N35" s="178"/>
      <c r="O35" s="178"/>
      <c r="P35" s="178"/>
      <c r="Q35" s="178"/>
      <c r="R35" s="178"/>
      <c r="S35" s="178"/>
      <c r="T35" s="178"/>
    </row>
    <row r="36" spans="1:20" ht="17.100000000000001" customHeight="1" x14ac:dyDescent="0.25">
      <c r="A36" s="179" t="s">
        <v>44</v>
      </c>
      <c r="B36" s="178"/>
      <c r="C36" s="178"/>
      <c r="D36" s="178"/>
      <c r="E36" s="178"/>
      <c r="F36" s="178"/>
      <c r="G36" s="178"/>
      <c r="H36" s="178"/>
      <c r="I36" s="178"/>
      <c r="J36" s="178"/>
      <c r="K36" s="178"/>
      <c r="L36" s="178"/>
      <c r="M36" s="178"/>
      <c r="N36" s="178"/>
      <c r="O36" s="178"/>
      <c r="P36" s="178"/>
      <c r="Q36" s="178"/>
      <c r="R36" s="178"/>
      <c r="S36" s="178"/>
      <c r="T36" s="178"/>
    </row>
    <row r="37" spans="1:20" ht="17.100000000000001" customHeight="1" x14ac:dyDescent="0.25">
      <c r="A37" s="179" t="s">
        <v>45</v>
      </c>
      <c r="B37" s="178"/>
      <c r="C37" s="178"/>
      <c r="D37" s="178"/>
      <c r="E37" s="178"/>
      <c r="F37" s="178"/>
      <c r="G37" s="178"/>
      <c r="H37" s="178"/>
      <c r="I37" s="178"/>
      <c r="J37" s="178"/>
      <c r="K37" s="178"/>
      <c r="L37" s="178"/>
      <c r="M37" s="178"/>
      <c r="N37" s="178"/>
      <c r="O37" s="178"/>
      <c r="P37" s="178"/>
      <c r="Q37" s="178"/>
      <c r="R37" s="178"/>
      <c r="S37" s="178"/>
      <c r="T37" s="178"/>
    </row>
  </sheetData>
  <sortState xmlns:xlrd2="http://schemas.microsoft.com/office/spreadsheetml/2017/richdata2" ref="A6:T26">
    <sortCondition descending="1" ref="P6:P26"/>
  </sortState>
  <mergeCells count="16">
    <mergeCell ref="A37:T37"/>
    <mergeCell ref="A32:T32"/>
    <mergeCell ref="A33:T33"/>
    <mergeCell ref="A34:T34"/>
    <mergeCell ref="A35:T35"/>
    <mergeCell ref="A36:T36"/>
    <mergeCell ref="O4:Q4"/>
    <mergeCell ref="R4:T4"/>
    <mergeCell ref="A2:T2"/>
    <mergeCell ref="A30:T30"/>
    <mergeCell ref="A31:T31"/>
    <mergeCell ref="A4:B4"/>
    <mergeCell ref="C4:E4"/>
    <mergeCell ref="F4:H4"/>
    <mergeCell ref="I4:K4"/>
    <mergeCell ref="L4:N4"/>
  </mergeCells>
  <printOptions gridLines="1"/>
  <pageMargins left="0.05" right="0.05" top="0.5" bottom="0.5" header="0" footer="0"/>
  <pageSetup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6072"/>
    <pageSetUpPr fitToPage="1"/>
  </sheetPr>
  <dimension ref="A2:S38"/>
  <sheetViews>
    <sheetView zoomScale="85" zoomScaleNormal="85" zoomScalePageLayoutView="85" workbookViewId="0"/>
  </sheetViews>
  <sheetFormatPr defaultColWidth="11.42578125" defaultRowHeight="12" customHeight="1" x14ac:dyDescent="0.2"/>
  <cols>
    <col min="1" max="1" width="38" bestFit="1" customWidth="1"/>
    <col min="2" max="3" width="13" bestFit="1" customWidth="1"/>
    <col min="4" max="4" width="10" bestFit="1" customWidth="1"/>
    <col min="5" max="6" width="13" bestFit="1" customWidth="1"/>
    <col min="7" max="7" width="10" bestFit="1" customWidth="1"/>
    <col min="8" max="9" width="13" bestFit="1" customWidth="1"/>
    <col min="10" max="10" width="12" bestFit="1" customWidth="1"/>
    <col min="11" max="12" width="13" bestFit="1" customWidth="1"/>
    <col min="13" max="13" width="10" bestFit="1" customWidth="1"/>
    <col min="14" max="15" width="13" bestFit="1" customWidth="1"/>
    <col min="16" max="16" width="10" bestFit="1" customWidth="1"/>
    <col min="17" max="18" width="13" bestFit="1" customWidth="1"/>
    <col min="19" max="19" width="10" bestFit="1" customWidth="1"/>
  </cols>
  <sheetData>
    <row r="2" spans="1:19" ht="17.100000000000001" customHeight="1" x14ac:dyDescent="0.25">
      <c r="A2" s="177" t="s">
        <v>46</v>
      </c>
      <c r="B2" s="178"/>
      <c r="C2" s="178"/>
      <c r="D2" s="178"/>
      <c r="E2" s="178"/>
      <c r="F2" s="178"/>
      <c r="G2" s="178"/>
      <c r="H2" s="178"/>
      <c r="I2" s="178"/>
      <c r="J2" s="178"/>
      <c r="K2" s="178"/>
      <c r="L2" s="178"/>
      <c r="M2" s="178"/>
      <c r="N2" s="178"/>
      <c r="O2" s="178"/>
      <c r="P2" s="178"/>
      <c r="Q2" s="178"/>
      <c r="R2" s="178"/>
      <c r="S2" s="178"/>
    </row>
    <row r="4" spans="1:19" ht="114.95" customHeight="1" x14ac:dyDescent="0.25">
      <c r="A4" s="1" t="s">
        <v>1</v>
      </c>
      <c r="B4" s="176" t="s">
        <v>2</v>
      </c>
      <c r="C4" s="176"/>
      <c r="D4" s="176"/>
      <c r="E4" s="176" t="s">
        <v>3</v>
      </c>
      <c r="F4" s="176"/>
      <c r="G4" s="176"/>
      <c r="H4" s="176" t="s">
        <v>4</v>
      </c>
      <c r="I4" s="176"/>
      <c r="J4" s="176"/>
      <c r="K4" s="176" t="s">
        <v>5</v>
      </c>
      <c r="L4" s="176"/>
      <c r="M4" s="176"/>
      <c r="N4" s="176" t="s">
        <v>6</v>
      </c>
      <c r="O4" s="176"/>
      <c r="P4" s="176"/>
      <c r="Q4" s="176" t="s">
        <v>7</v>
      </c>
      <c r="R4" s="176"/>
      <c r="S4" s="176"/>
    </row>
    <row r="5" spans="1:19" ht="33" customHeight="1" x14ac:dyDescent="0.25">
      <c r="A5" s="3" t="s">
        <v>8</v>
      </c>
      <c r="B5" s="1" t="s">
        <v>10</v>
      </c>
      <c r="C5" s="1" t="s">
        <v>47</v>
      </c>
      <c r="D5" s="1" t="s">
        <v>12</v>
      </c>
      <c r="E5" s="1" t="s">
        <v>10</v>
      </c>
      <c r="F5" s="1" t="s">
        <v>47</v>
      </c>
      <c r="G5" s="1" t="s">
        <v>12</v>
      </c>
      <c r="H5" s="1" t="s">
        <v>10</v>
      </c>
      <c r="I5" s="1" t="s">
        <v>47</v>
      </c>
      <c r="J5" s="1" t="s">
        <v>12</v>
      </c>
      <c r="K5" s="1" t="s">
        <v>10</v>
      </c>
      <c r="L5" s="1" t="s">
        <v>47</v>
      </c>
      <c r="M5" s="1" t="s">
        <v>12</v>
      </c>
      <c r="N5" s="1" t="s">
        <v>10</v>
      </c>
      <c r="O5" s="1" t="s">
        <v>47</v>
      </c>
      <c r="P5" s="1" t="s">
        <v>12</v>
      </c>
      <c r="Q5" s="1" t="s">
        <v>10</v>
      </c>
      <c r="R5" s="1" t="s">
        <v>47</v>
      </c>
      <c r="S5" s="1" t="s">
        <v>12</v>
      </c>
    </row>
    <row r="6" spans="1:19" ht="17.100000000000001" customHeight="1" x14ac:dyDescent="0.25">
      <c r="A6" s="4" t="s">
        <v>35</v>
      </c>
      <c r="B6" s="5">
        <v>28591.2612962364</v>
      </c>
      <c r="C6" s="5">
        <v>1009.6908632092</v>
      </c>
      <c r="D6" s="6">
        <v>1183.67821766419</v>
      </c>
      <c r="E6" s="5">
        <v>34136.062752853599</v>
      </c>
      <c r="F6" s="5">
        <v>1205.5036785673101</v>
      </c>
      <c r="G6" s="6">
        <v>1413.2329979681399</v>
      </c>
      <c r="H6" s="5">
        <v>38328.367940211901</v>
      </c>
      <c r="I6" s="5">
        <v>1353.55353896355</v>
      </c>
      <c r="J6" s="6">
        <v>1586.7944327247701</v>
      </c>
      <c r="K6" s="5">
        <v>5120.9552962364096</v>
      </c>
      <c r="L6" s="5">
        <v>180.84482947218899</v>
      </c>
      <c r="M6" s="6">
        <v>212.00754926418699</v>
      </c>
      <c r="N6" s="5">
        <v>10665.7567528536</v>
      </c>
      <c r="O6" s="5">
        <v>376.6576448303</v>
      </c>
      <c r="P6" s="6">
        <v>441.56232956814</v>
      </c>
      <c r="Q6" s="5">
        <v>14858.061940211899</v>
      </c>
      <c r="R6" s="5">
        <v>524.70750522653702</v>
      </c>
      <c r="S6" s="6">
        <v>615.12376432477095</v>
      </c>
    </row>
    <row r="7" spans="1:19" ht="17.100000000000001" customHeight="1" x14ac:dyDescent="0.25">
      <c r="A7" s="4" t="s">
        <v>30</v>
      </c>
      <c r="B7" s="5">
        <v>10612.6291788362</v>
      </c>
      <c r="C7" s="5">
        <v>374.781462261294</v>
      </c>
      <c r="D7" s="6">
        <v>426.62769298921398</v>
      </c>
      <c r="E7" s="5">
        <v>13733.3309684712</v>
      </c>
      <c r="F7" s="5">
        <v>484.98800583234799</v>
      </c>
      <c r="G7" s="6">
        <v>552.07990493254204</v>
      </c>
      <c r="H7" s="5">
        <v>17129.7959017625</v>
      </c>
      <c r="I7" s="5">
        <v>604.93303290976905</v>
      </c>
      <c r="J7" s="6">
        <v>688.61779525085296</v>
      </c>
      <c r="K7" s="5">
        <v>7536.3845837837598</v>
      </c>
      <c r="L7" s="5">
        <v>266.14490969934201</v>
      </c>
      <c r="M7" s="6">
        <v>302.96266026810702</v>
      </c>
      <c r="N7" s="5">
        <v>10657.086373418801</v>
      </c>
      <c r="O7" s="5">
        <v>376.35145327039601</v>
      </c>
      <c r="P7" s="6">
        <v>428.41487221143501</v>
      </c>
      <c r="Q7" s="5">
        <v>14053.5513067101</v>
      </c>
      <c r="R7" s="5">
        <v>496.29648034781701</v>
      </c>
      <c r="S7" s="6">
        <v>564.952762529746</v>
      </c>
    </row>
    <row r="8" spans="1:19" ht="17.100000000000001" customHeight="1" x14ac:dyDescent="0.25">
      <c r="A8" s="4" t="s">
        <v>29</v>
      </c>
      <c r="B8" s="5">
        <v>13586.1314089475</v>
      </c>
      <c r="C8" s="5">
        <v>479.78970244938301</v>
      </c>
      <c r="D8" s="6">
        <v>530.538431519401</v>
      </c>
      <c r="E8" s="5">
        <v>18454.771265343501</v>
      </c>
      <c r="F8" s="5">
        <v>651.72409626034198</v>
      </c>
      <c r="G8" s="6">
        <v>720.65881791166305</v>
      </c>
      <c r="H8" s="5">
        <v>25652.090134191199</v>
      </c>
      <c r="I8" s="5">
        <v>905.89501324731998</v>
      </c>
      <c r="J8" s="6">
        <v>1001.71411974017</v>
      </c>
      <c r="K8" s="5">
        <v>5407.1531244609296</v>
      </c>
      <c r="L8" s="5">
        <v>190.951810386202</v>
      </c>
      <c r="M8" s="6">
        <v>211.1493295102</v>
      </c>
      <c r="N8" s="5">
        <v>10275.792980856901</v>
      </c>
      <c r="O8" s="5">
        <v>362.88620419716102</v>
      </c>
      <c r="P8" s="6">
        <v>401.269715902462</v>
      </c>
      <c r="Q8" s="5">
        <v>17473.111849704601</v>
      </c>
      <c r="R8" s="5">
        <v>617.05712118413805</v>
      </c>
      <c r="S8" s="6">
        <v>682.32501773096396</v>
      </c>
    </row>
    <row r="9" spans="1:19" ht="17.100000000000001" customHeight="1" x14ac:dyDescent="0.25">
      <c r="A9" s="4" t="s">
        <v>37</v>
      </c>
      <c r="B9" s="5">
        <v>106055.63593956501</v>
      </c>
      <c r="C9" s="5">
        <v>3745.3194348622801</v>
      </c>
      <c r="D9" s="6">
        <v>4189.1976196128098</v>
      </c>
      <c r="E9" s="5">
        <v>111757.716235164</v>
      </c>
      <c r="F9" s="5">
        <v>3946.6864999979998</v>
      </c>
      <c r="G9" s="6">
        <v>4414.4297912889797</v>
      </c>
      <c r="H9" s="5">
        <v>114440.790548668</v>
      </c>
      <c r="I9" s="5">
        <v>4041.4383751107198</v>
      </c>
      <c r="J9" s="6">
        <v>4520.4112266723796</v>
      </c>
      <c r="K9" s="5">
        <v>1711.3811937898799</v>
      </c>
      <c r="L9" s="5">
        <v>60.436856455337796</v>
      </c>
      <c r="M9" s="6">
        <v>67.599557154700406</v>
      </c>
      <c r="N9" s="5">
        <v>7413.4614893890002</v>
      </c>
      <c r="O9" s="5">
        <v>261.80392159105799</v>
      </c>
      <c r="P9" s="6">
        <v>292.83172883086598</v>
      </c>
      <c r="Q9" s="5">
        <v>10096.5358028928</v>
      </c>
      <c r="R9" s="5">
        <v>356.55579670377602</v>
      </c>
      <c r="S9" s="6">
        <v>398.81316421426499</v>
      </c>
    </row>
    <row r="10" spans="1:19" ht="17.100000000000001" customHeight="1" x14ac:dyDescent="0.25">
      <c r="A10" s="4" t="s">
        <v>31</v>
      </c>
      <c r="B10" s="5">
        <v>10433.933384415501</v>
      </c>
      <c r="C10" s="5">
        <v>368.47087984063802</v>
      </c>
      <c r="D10" s="6">
        <v>417.879032045842</v>
      </c>
      <c r="E10" s="5">
        <v>12070.0958550992</v>
      </c>
      <c r="F10" s="5">
        <v>426.251412159881</v>
      </c>
      <c r="G10" s="6">
        <v>483.40733899672398</v>
      </c>
      <c r="H10" s="5">
        <v>13749.037266875899</v>
      </c>
      <c r="I10" s="5">
        <v>485.54266852560301</v>
      </c>
      <c r="J10" s="6">
        <v>550.64894253838202</v>
      </c>
      <c r="K10" s="5">
        <v>4587.2569222869797</v>
      </c>
      <c r="L10" s="5">
        <v>161.997449277832</v>
      </c>
      <c r="M10" s="6">
        <v>183.71963973759301</v>
      </c>
      <c r="N10" s="5">
        <v>6223.4193929706698</v>
      </c>
      <c r="O10" s="5">
        <v>219.77798159707501</v>
      </c>
      <c r="P10" s="6">
        <v>249.247946688475</v>
      </c>
      <c r="Q10" s="5">
        <v>7902.3608047473899</v>
      </c>
      <c r="R10" s="5">
        <v>279.06923796279801</v>
      </c>
      <c r="S10" s="6">
        <v>316.48955023013298</v>
      </c>
    </row>
    <row r="11" spans="1:19" ht="17.100000000000001" customHeight="1" x14ac:dyDescent="0.25">
      <c r="A11" s="4" t="s">
        <v>36</v>
      </c>
      <c r="B11" s="5">
        <v>43012.456569077498</v>
      </c>
      <c r="C11" s="5">
        <v>1518.9705676852</v>
      </c>
      <c r="D11" s="6">
        <v>1126.0661129784501</v>
      </c>
      <c r="E11" s="5">
        <v>46820.502510286096</v>
      </c>
      <c r="F11" s="5">
        <v>1653.45044087727</v>
      </c>
      <c r="G11" s="6">
        <v>1225.76075571929</v>
      </c>
      <c r="H11" s="5">
        <v>49574.030078126103</v>
      </c>
      <c r="I11" s="5">
        <v>1750.6903491848</v>
      </c>
      <c r="J11" s="6">
        <v>1297.84810744534</v>
      </c>
      <c r="K11" s="5">
        <v>3856.75087145013</v>
      </c>
      <c r="L11" s="5">
        <v>136.199871570196</v>
      </c>
      <c r="M11" s="6">
        <v>100.969737814564</v>
      </c>
      <c r="N11" s="5">
        <v>7664.7968126587502</v>
      </c>
      <c r="O11" s="5">
        <v>270.67974476226601</v>
      </c>
      <c r="P11" s="6">
        <v>200.66438055540601</v>
      </c>
      <c r="Q11" s="5">
        <v>10418.3243804988</v>
      </c>
      <c r="R11" s="5">
        <v>367.91965306979802</v>
      </c>
      <c r="S11" s="6">
        <v>272.75173228145798</v>
      </c>
    </row>
    <row r="12" spans="1:19" ht="17.100000000000001" customHeight="1" x14ac:dyDescent="0.25">
      <c r="A12" s="4" t="s">
        <v>34</v>
      </c>
      <c r="B12" s="5">
        <v>5870.5022282997197</v>
      </c>
      <c r="C12" s="5">
        <v>207.31482955401199</v>
      </c>
      <c r="D12" s="6">
        <v>248.380949279361</v>
      </c>
      <c r="E12" s="5">
        <v>6212.28955373179</v>
      </c>
      <c r="F12" s="5">
        <v>219.38493503392999</v>
      </c>
      <c r="G12" s="6">
        <v>262.84197101839197</v>
      </c>
      <c r="H12" s="5">
        <v>6378.2195001033697</v>
      </c>
      <c r="I12" s="5">
        <v>225.24469578559101</v>
      </c>
      <c r="J12" s="6">
        <v>269.862467049374</v>
      </c>
      <c r="K12" s="5">
        <v>680.02913918952197</v>
      </c>
      <c r="L12" s="5">
        <v>24.015002396765901</v>
      </c>
      <c r="M12" s="6">
        <v>28.7720328791087</v>
      </c>
      <c r="N12" s="5">
        <v>1021.8164646215899</v>
      </c>
      <c r="O12" s="5">
        <v>36.085107876683701</v>
      </c>
      <c r="P12" s="6">
        <v>43.233054618139299</v>
      </c>
      <c r="Q12" s="5">
        <v>1187.74641099317</v>
      </c>
      <c r="R12" s="5">
        <v>41.944868628344999</v>
      </c>
      <c r="S12" s="6">
        <v>50.253550649121003</v>
      </c>
    </row>
    <row r="13" spans="1:19" ht="17.100000000000001" customHeight="1" x14ac:dyDescent="0.25">
      <c r="A13" s="4" t="s">
        <v>28</v>
      </c>
      <c r="B13" s="5">
        <v>1721.9115079887299</v>
      </c>
      <c r="C13" s="5">
        <v>60.808730991516398</v>
      </c>
      <c r="D13" s="6">
        <v>56.344778311231501</v>
      </c>
      <c r="E13" s="5">
        <v>1985.51150798873</v>
      </c>
      <c r="F13" s="5">
        <v>70.117677133636406</v>
      </c>
      <c r="G13" s="6">
        <v>64.964498311231495</v>
      </c>
      <c r="H13" s="5">
        <v>2287.3115079887302</v>
      </c>
      <c r="I13" s="5">
        <v>80.775643543696404</v>
      </c>
      <c r="J13" s="6">
        <v>74.833358311231507</v>
      </c>
      <c r="K13" s="5">
        <v>252.2</v>
      </c>
      <c r="L13" s="5">
        <v>8.9063589417400006</v>
      </c>
      <c r="M13" s="6">
        <v>8.2469400000000004</v>
      </c>
      <c r="N13" s="5">
        <v>515.79999999999995</v>
      </c>
      <c r="O13" s="5">
        <v>18.215305083859999</v>
      </c>
      <c r="P13" s="6">
        <v>16.86666</v>
      </c>
      <c r="Q13" s="5">
        <v>817.6</v>
      </c>
      <c r="R13" s="5">
        <v>28.873271493920001</v>
      </c>
      <c r="S13" s="6">
        <v>26.735520000000001</v>
      </c>
    </row>
    <row r="14" spans="1:19" ht="17.100000000000001" customHeight="1" x14ac:dyDescent="0.25">
      <c r="A14" s="4" t="s">
        <v>22</v>
      </c>
      <c r="B14" s="5">
        <v>1469.4176148494</v>
      </c>
      <c r="C14" s="5">
        <v>51.891993311515499</v>
      </c>
      <c r="D14" s="6">
        <v>57.895054025066301</v>
      </c>
      <c r="E14" s="5">
        <v>1646.9525997283499</v>
      </c>
      <c r="F14" s="5">
        <v>58.161582130105401</v>
      </c>
      <c r="G14" s="6">
        <v>64.889932429297204</v>
      </c>
      <c r="H14" s="5">
        <v>1868.30501690642</v>
      </c>
      <c r="I14" s="5">
        <v>65.978568965988003</v>
      </c>
      <c r="J14" s="6">
        <v>73.611217666112907</v>
      </c>
      <c r="K14" s="5">
        <v>167.86405686830199</v>
      </c>
      <c r="L14" s="5">
        <v>5.9280632192139198</v>
      </c>
      <c r="M14" s="6">
        <v>6.6138438406110902</v>
      </c>
      <c r="N14" s="5">
        <v>345.39904174725802</v>
      </c>
      <c r="O14" s="5">
        <v>12.197652037803801</v>
      </c>
      <c r="P14" s="6">
        <v>13.608722244841999</v>
      </c>
      <c r="Q14" s="5">
        <v>566.751458925321</v>
      </c>
      <c r="R14" s="5">
        <v>20.014638873686501</v>
      </c>
      <c r="S14" s="6">
        <v>22.330007481657599</v>
      </c>
    </row>
    <row r="15" spans="1:19" ht="17.100000000000001" customHeight="1" x14ac:dyDescent="0.25">
      <c r="A15" s="4" t="s">
        <v>16</v>
      </c>
      <c r="B15" s="5">
        <v>162.31656581598099</v>
      </c>
      <c r="C15" s="5">
        <v>5.7321554216799804</v>
      </c>
      <c r="D15" s="6">
        <v>5.8433963693753199</v>
      </c>
      <c r="E15" s="5">
        <v>238.021559306369</v>
      </c>
      <c r="F15" s="5">
        <v>8.4056520343187096</v>
      </c>
      <c r="G15" s="6">
        <v>8.5687761350292906</v>
      </c>
      <c r="H15" s="5">
        <v>337.92107506065997</v>
      </c>
      <c r="I15" s="5">
        <v>11.9335701366729</v>
      </c>
      <c r="J15" s="6">
        <v>12.165158702183801</v>
      </c>
      <c r="K15" s="5">
        <v>102.81266019098101</v>
      </c>
      <c r="L15" s="5">
        <v>3.6307948271848498</v>
      </c>
      <c r="M15" s="6">
        <v>3.7012557668753199</v>
      </c>
      <c r="N15" s="5">
        <v>178.51765368136901</v>
      </c>
      <c r="O15" s="5">
        <v>6.3042914398235803</v>
      </c>
      <c r="P15" s="6">
        <v>6.4266355325292901</v>
      </c>
      <c r="Q15" s="5">
        <v>278.41716943566001</v>
      </c>
      <c r="R15" s="5">
        <v>9.8322095421777593</v>
      </c>
      <c r="S15" s="6">
        <v>10.023018099683799</v>
      </c>
    </row>
    <row r="16" spans="1:19" ht="17.100000000000001" customHeight="1" x14ac:dyDescent="0.25">
      <c r="A16" s="4" t="s">
        <v>33</v>
      </c>
      <c r="B16" s="5">
        <v>1367.5882464476799</v>
      </c>
      <c r="C16" s="5">
        <v>48.295923106137401</v>
      </c>
      <c r="D16" s="6">
        <v>56.754912227578799</v>
      </c>
      <c r="E16" s="5">
        <v>1410.89509019361</v>
      </c>
      <c r="F16" s="5">
        <v>49.825289858853601</v>
      </c>
      <c r="G16" s="6">
        <v>58.552146243034699</v>
      </c>
      <c r="H16" s="5">
        <v>1438.48695776465</v>
      </c>
      <c r="I16" s="5">
        <v>50.799687465755703</v>
      </c>
      <c r="J16" s="6">
        <v>59.697208747233098</v>
      </c>
      <c r="K16" s="5">
        <v>53.148246447682098</v>
      </c>
      <c r="L16" s="5">
        <v>1.87691260898935</v>
      </c>
      <c r="M16" s="6">
        <v>2.2056522275788</v>
      </c>
      <c r="N16" s="5">
        <v>96.455090193605997</v>
      </c>
      <c r="O16" s="5">
        <v>3.4062793617056299</v>
      </c>
      <c r="P16" s="6">
        <v>4.0028862430346503</v>
      </c>
      <c r="Q16" s="5">
        <v>124.04695776465201</v>
      </c>
      <c r="R16" s="5">
        <v>4.3806769686076601</v>
      </c>
      <c r="S16" s="6">
        <v>5.1479487472330598</v>
      </c>
    </row>
    <row r="17" spans="1:19" ht="17.100000000000001" customHeight="1" x14ac:dyDescent="0.25">
      <c r="A17" s="4" t="s">
        <v>26</v>
      </c>
      <c r="B17" s="5">
        <v>737.50888619443901</v>
      </c>
      <c r="C17" s="5">
        <v>26.044880504244901</v>
      </c>
      <c r="D17" s="6">
        <v>30.385366111210899</v>
      </c>
      <c r="E17" s="5">
        <v>785.69487386964795</v>
      </c>
      <c r="F17" s="5">
        <v>27.746552598605199</v>
      </c>
      <c r="G17" s="6">
        <v>32.370628803429497</v>
      </c>
      <c r="H17" s="5">
        <v>908.08196078388005</v>
      </c>
      <c r="I17" s="5">
        <v>32.068611781365199</v>
      </c>
      <c r="J17" s="6">
        <v>37.4129767842959</v>
      </c>
      <c r="K17" s="5">
        <v>48.768250434207502</v>
      </c>
      <c r="L17" s="5">
        <v>1.72223450962617</v>
      </c>
      <c r="M17" s="6">
        <v>2.0092519178893502</v>
      </c>
      <c r="N17" s="5">
        <v>96.954238109416096</v>
      </c>
      <c r="O17" s="5">
        <v>3.4239066039864698</v>
      </c>
      <c r="P17" s="6">
        <v>3.9945146101079398</v>
      </c>
      <c r="Q17" s="5">
        <v>219.34132502364801</v>
      </c>
      <c r="R17" s="5">
        <v>7.7459657867465097</v>
      </c>
      <c r="S17" s="6">
        <v>9.0368625909743105</v>
      </c>
    </row>
    <row r="18" spans="1:19" ht="17.100000000000001" customHeight="1" x14ac:dyDescent="0.25">
      <c r="A18" s="4" t="s">
        <v>32</v>
      </c>
      <c r="B18" s="5">
        <v>879.59436398212904</v>
      </c>
      <c r="C18" s="5">
        <v>31.062581795227398</v>
      </c>
      <c r="D18" s="6">
        <v>32.676930621936101</v>
      </c>
      <c r="E18" s="5">
        <v>894.72970422287801</v>
      </c>
      <c r="F18" s="5">
        <v>31.597081291220501</v>
      </c>
      <c r="G18" s="6">
        <v>33.239208511879902</v>
      </c>
      <c r="H18" s="5">
        <v>913.71046860711499</v>
      </c>
      <c r="I18" s="5">
        <v>32.267380659161098</v>
      </c>
      <c r="J18" s="6">
        <v>33.944343908754298</v>
      </c>
      <c r="K18" s="5">
        <v>41.382200613342299</v>
      </c>
      <c r="L18" s="5">
        <v>1.46139862197272</v>
      </c>
      <c r="M18" s="6">
        <v>1.53734875278567</v>
      </c>
      <c r="N18" s="5">
        <v>56.517540854091898</v>
      </c>
      <c r="O18" s="5">
        <v>1.9958981179658899</v>
      </c>
      <c r="P18" s="6">
        <v>2.09962664272952</v>
      </c>
      <c r="Q18" s="5">
        <v>75.498305238328498</v>
      </c>
      <c r="R18" s="5">
        <v>2.6661974859064301</v>
      </c>
      <c r="S18" s="6">
        <v>2.8047620396038999</v>
      </c>
    </row>
    <row r="19" spans="1:19" ht="15" x14ac:dyDescent="0.25">
      <c r="A19" s="4" t="s">
        <v>27</v>
      </c>
      <c r="B19" s="5">
        <v>119.41710738485</v>
      </c>
      <c r="C19" s="5">
        <v>4.2171753455740797</v>
      </c>
      <c r="D19" s="6">
        <v>5.5009490516830999</v>
      </c>
      <c r="E19" s="5">
        <v>129.240913581211</v>
      </c>
      <c r="F19" s="5">
        <v>4.5640997871239799</v>
      </c>
      <c r="G19" s="6">
        <v>5.95348268411849</v>
      </c>
      <c r="H19" s="5">
        <v>154.748842530926</v>
      </c>
      <c r="I19" s="5">
        <v>5.4649037961904501</v>
      </c>
      <c r="J19" s="6">
        <v>7.1285054311871203</v>
      </c>
      <c r="K19" s="5">
        <v>16.4213446856056</v>
      </c>
      <c r="L19" s="5">
        <v>0.57991431433798002</v>
      </c>
      <c r="M19" s="6">
        <v>0.75644924294242</v>
      </c>
      <c r="N19" s="5">
        <v>26.245150881967</v>
      </c>
      <c r="O19" s="5">
        <v>0.92683875588788001</v>
      </c>
      <c r="P19" s="6">
        <v>1.20898287537781</v>
      </c>
      <c r="Q19" s="5">
        <v>51.753079831682101</v>
      </c>
      <c r="R19" s="5">
        <v>1.8276427649543401</v>
      </c>
      <c r="S19" s="6">
        <v>2.3840056224464301</v>
      </c>
    </row>
    <row r="20" spans="1:19" ht="17.100000000000001" customHeight="1" x14ac:dyDescent="0.25">
      <c r="A20" s="4" t="s">
        <v>21</v>
      </c>
      <c r="B20" s="5">
        <v>75.340593436735602</v>
      </c>
      <c r="C20" s="5">
        <v>2.6606279461985198</v>
      </c>
      <c r="D20" s="6">
        <v>3.6517585638785701</v>
      </c>
      <c r="E20" s="5">
        <v>80.274785357572199</v>
      </c>
      <c r="F20" s="5">
        <v>2.8348772893167</v>
      </c>
      <c r="G20" s="6">
        <v>3.8909188462815201</v>
      </c>
      <c r="H20" s="5">
        <v>85.071616724276495</v>
      </c>
      <c r="I20" s="5">
        <v>3.00427579024797</v>
      </c>
      <c r="J20" s="6">
        <v>4.1234212626256799</v>
      </c>
      <c r="K20" s="5">
        <v>15.3138349241389</v>
      </c>
      <c r="L20" s="5">
        <v>0.54080297624478002</v>
      </c>
      <c r="M20" s="6">
        <v>0.74226157877301002</v>
      </c>
      <c r="N20" s="5">
        <v>20.248026844975598</v>
      </c>
      <c r="O20" s="5">
        <v>0.71505231936295999</v>
      </c>
      <c r="P20" s="6">
        <v>0.98142186117596997</v>
      </c>
      <c r="Q20" s="5">
        <v>25.044858211679902</v>
      </c>
      <c r="R20" s="5">
        <v>0.88445082029422994</v>
      </c>
      <c r="S20" s="6">
        <v>1.21392427752012</v>
      </c>
    </row>
    <row r="21" spans="1:19" ht="17.100000000000001" customHeight="1" x14ac:dyDescent="0.25">
      <c r="A21" s="4" t="s">
        <v>18</v>
      </c>
      <c r="B21" s="5">
        <v>140.45172871155199</v>
      </c>
      <c r="C21" s="5">
        <v>4.9600059868872899</v>
      </c>
      <c r="D21" s="6">
        <v>5.4663812814536099</v>
      </c>
      <c r="E21" s="5">
        <v>148.290577453331</v>
      </c>
      <c r="F21" s="5">
        <v>5.2368323175149296</v>
      </c>
      <c r="G21" s="6">
        <v>5.7714692744836604</v>
      </c>
      <c r="H21" s="5">
        <v>157.38239642116201</v>
      </c>
      <c r="I21" s="5">
        <v>5.5579068740605999</v>
      </c>
      <c r="J21" s="6">
        <v>6.1253228687116197</v>
      </c>
      <c r="K21" s="5">
        <v>14.9952001157215</v>
      </c>
      <c r="L21" s="5">
        <v>0.52955049418650002</v>
      </c>
      <c r="M21" s="6">
        <v>0.58361318850388</v>
      </c>
      <c r="N21" s="5">
        <v>22.834048857500601</v>
      </c>
      <c r="O21" s="5">
        <v>0.80637682481414996</v>
      </c>
      <c r="P21" s="6">
        <v>0.88870118153391997</v>
      </c>
      <c r="Q21" s="5">
        <v>31.925867825331</v>
      </c>
      <c r="R21" s="5">
        <v>1.1274513813598199</v>
      </c>
      <c r="S21" s="6">
        <v>1.24255477576188</v>
      </c>
    </row>
    <row r="22" spans="1:19" ht="15" x14ac:dyDescent="0.25">
      <c r="A22" s="4" t="s">
        <v>49</v>
      </c>
      <c r="B22" s="5">
        <v>25.088544695027</v>
      </c>
      <c r="C22" s="5">
        <v>0.88599359389292998</v>
      </c>
      <c r="D22" s="6">
        <v>0.94232573874520997</v>
      </c>
      <c r="E22" s="5">
        <v>28.773670795905598</v>
      </c>
      <c r="F22" s="5">
        <v>1.01613259389293</v>
      </c>
      <c r="G22" s="6">
        <v>1.0807390750942101</v>
      </c>
      <c r="H22" s="5">
        <v>32.439598074783198</v>
      </c>
      <c r="I22" s="5">
        <v>1.14559359389293</v>
      </c>
      <c r="J22" s="6">
        <v>1.2184313036888601</v>
      </c>
      <c r="K22" s="5">
        <v>10.8849958365882</v>
      </c>
      <c r="L22" s="5">
        <v>0.38440000000000002</v>
      </c>
      <c r="M22" s="6">
        <v>0.40884044362225003</v>
      </c>
      <c r="N22" s="5">
        <v>14.570121937466901</v>
      </c>
      <c r="O22" s="5">
        <v>0.51453899999999997</v>
      </c>
      <c r="P22" s="6">
        <v>0.54725377997125002</v>
      </c>
      <c r="Q22" s="5">
        <v>18.236049216344401</v>
      </c>
      <c r="R22" s="5">
        <v>0.64400000000000002</v>
      </c>
      <c r="S22" s="6">
        <v>0.68494600856590004</v>
      </c>
    </row>
    <row r="23" spans="1:19" ht="17.100000000000001" customHeight="1" x14ac:dyDescent="0.25">
      <c r="A23" s="4" t="s">
        <v>19</v>
      </c>
      <c r="B23" s="5">
        <v>36.851268976357296</v>
      </c>
      <c r="C23" s="5">
        <v>1.3013902813721101</v>
      </c>
      <c r="D23" s="6">
        <v>2.54789673702534</v>
      </c>
      <c r="E23" s="5">
        <v>38.369050523418501</v>
      </c>
      <c r="F23" s="5">
        <v>1.3549902308299799</v>
      </c>
      <c r="G23" s="6">
        <v>2.65283615318915</v>
      </c>
      <c r="H23" s="5">
        <v>40.153010177613403</v>
      </c>
      <c r="I23" s="5">
        <v>1.4179901714241301</v>
      </c>
      <c r="J23" s="6">
        <v>2.77617912368019</v>
      </c>
      <c r="K23" s="5">
        <v>2.3559594163337101</v>
      </c>
      <c r="L23" s="5">
        <v>8.3199921546549996E-2</v>
      </c>
      <c r="M23" s="6">
        <v>0.16289103404531</v>
      </c>
      <c r="N23" s="5">
        <v>3.8737409633948499</v>
      </c>
      <c r="O23" s="5">
        <v>0.13679987100443</v>
      </c>
      <c r="P23" s="6">
        <v>0.26783045020912</v>
      </c>
      <c r="Q23" s="5">
        <v>5.6577006175898399</v>
      </c>
      <c r="R23" s="5">
        <v>0.19979981159856999</v>
      </c>
      <c r="S23" s="6">
        <v>0.39117342070015998</v>
      </c>
    </row>
    <row r="24" spans="1:19" ht="17.100000000000001" customHeight="1" x14ac:dyDescent="0.25">
      <c r="A24" s="4" t="s">
        <v>48</v>
      </c>
      <c r="B24" s="5">
        <v>2.88</v>
      </c>
      <c r="C24" s="5">
        <v>0.101706240096</v>
      </c>
      <c r="D24" s="6">
        <v>0.10113696</v>
      </c>
      <c r="E24" s="5">
        <v>5.08</v>
      </c>
      <c r="F24" s="5">
        <v>0.179398506836</v>
      </c>
      <c r="G24" s="6">
        <v>0.17839436</v>
      </c>
      <c r="H24" s="5">
        <v>8.7799999999999994</v>
      </c>
      <c r="I24" s="5">
        <v>0.31006277362599999</v>
      </c>
      <c r="J24" s="6">
        <v>0.30832725999999999</v>
      </c>
      <c r="K24" s="5">
        <v>2.57</v>
      </c>
      <c r="L24" s="5">
        <v>9.0758693419000003E-2</v>
      </c>
      <c r="M24" s="6">
        <v>9.0250689999999995E-2</v>
      </c>
      <c r="N24" s="5">
        <v>4.7699999999999996</v>
      </c>
      <c r="O24" s="5">
        <v>0.16845096015899999</v>
      </c>
      <c r="P24" s="6">
        <v>0.16750809</v>
      </c>
      <c r="Q24" s="5">
        <v>8.4700000000000006</v>
      </c>
      <c r="R24" s="5">
        <v>0.299115226949</v>
      </c>
      <c r="S24" s="6">
        <v>0.29744099000000002</v>
      </c>
    </row>
    <row r="25" spans="1:19" ht="17.100000000000001" customHeight="1" x14ac:dyDescent="0.25">
      <c r="A25" s="4" t="s">
        <v>20</v>
      </c>
      <c r="B25" s="5">
        <v>81.572797127613796</v>
      </c>
      <c r="C25" s="5">
        <v>2.8807161423483998</v>
      </c>
      <c r="D25" s="6">
        <v>3.36079924165769</v>
      </c>
      <c r="E25" s="5">
        <v>82.210174405312799</v>
      </c>
      <c r="F25" s="5">
        <v>2.9032249084724899</v>
      </c>
      <c r="G25" s="6">
        <v>3.3870591854988898</v>
      </c>
      <c r="H25" s="5">
        <v>85.9454983410197</v>
      </c>
      <c r="I25" s="5">
        <v>3.0351366282785102</v>
      </c>
      <c r="J25" s="6">
        <v>3.54095453165001</v>
      </c>
      <c r="K25" s="5">
        <v>0.52633074091950005</v>
      </c>
      <c r="L25" s="5">
        <v>1.8587194689539999E-2</v>
      </c>
      <c r="M25" s="6">
        <v>2.168482652588E-2</v>
      </c>
      <c r="N25" s="5">
        <v>1.1637080186184801</v>
      </c>
      <c r="O25" s="5">
        <v>4.1095960813629998E-2</v>
      </c>
      <c r="P25" s="6">
        <v>4.7944770367080003E-2</v>
      </c>
      <c r="Q25" s="5">
        <v>4.8990319543253404</v>
      </c>
      <c r="R25" s="5">
        <v>0.17300768061965</v>
      </c>
      <c r="S25" s="6">
        <v>0.2018401165182</v>
      </c>
    </row>
    <row r="26" spans="1:19" ht="17.100000000000001" customHeight="1" x14ac:dyDescent="0.25">
      <c r="A26" s="4" t="s">
        <v>15</v>
      </c>
      <c r="B26" s="5">
        <v>8.7476437643827403</v>
      </c>
      <c r="C26" s="5">
        <v>0.30892012394951002</v>
      </c>
      <c r="D26" s="6">
        <v>0.33765904930516999</v>
      </c>
      <c r="E26" s="5">
        <v>8.9097456674351196</v>
      </c>
      <c r="F26" s="5">
        <v>0.31464469862723998</v>
      </c>
      <c r="G26" s="6">
        <v>0.34391618276300001</v>
      </c>
      <c r="H26" s="5">
        <v>9.1857171971293603</v>
      </c>
      <c r="I26" s="5">
        <v>0.32439054121708</v>
      </c>
      <c r="J26" s="6">
        <v>0.35456868380918999</v>
      </c>
      <c r="K26" s="5">
        <v>0.47988598711000002</v>
      </c>
      <c r="L26" s="5">
        <v>1.6947013688790001E-2</v>
      </c>
      <c r="M26" s="6">
        <v>1.8523599102450002E-2</v>
      </c>
      <c r="N26" s="5">
        <v>0.64198789016238</v>
      </c>
      <c r="O26" s="5">
        <v>2.2671588366520001E-2</v>
      </c>
      <c r="P26" s="6">
        <v>2.478073256027E-2</v>
      </c>
      <c r="Q26" s="5">
        <v>0.91795941985662999</v>
      </c>
      <c r="R26" s="5">
        <v>3.2417430956360002E-2</v>
      </c>
      <c r="S26" s="6">
        <v>3.5433233606470001E-2</v>
      </c>
    </row>
    <row r="27" spans="1:19" s="52" customFormat="1" ht="17.100000000000001" customHeight="1" x14ac:dyDescent="0.25">
      <c r="A27" s="4" t="s">
        <v>23</v>
      </c>
      <c r="B27" s="5">
        <v>1453</v>
      </c>
      <c r="C27" s="5">
        <v>51.312210715100001</v>
      </c>
      <c r="D27" s="6">
        <v>64.377129999999994</v>
      </c>
      <c r="E27" s="5">
        <v>1453</v>
      </c>
      <c r="F27" s="5">
        <v>51.312210715100001</v>
      </c>
      <c r="G27" s="6">
        <v>64.377129999999994</v>
      </c>
      <c r="H27" s="5">
        <v>1453</v>
      </c>
      <c r="I27" s="5">
        <v>51.312210715100001</v>
      </c>
      <c r="J27" s="6">
        <v>64.377129999999994</v>
      </c>
      <c r="K27" s="5" t="s">
        <v>25</v>
      </c>
      <c r="L27" s="5" t="s">
        <v>25</v>
      </c>
      <c r="M27" s="6" t="s">
        <v>25</v>
      </c>
      <c r="N27" s="5" t="s">
        <v>25</v>
      </c>
      <c r="O27" s="5" t="s">
        <v>25</v>
      </c>
      <c r="P27" s="6" t="s">
        <v>25</v>
      </c>
      <c r="Q27" s="5" t="s">
        <v>25</v>
      </c>
      <c r="R27" s="5" t="s">
        <v>25</v>
      </c>
      <c r="S27" s="6" t="s">
        <v>25</v>
      </c>
    </row>
    <row r="28" spans="1:19" ht="17.100000000000001" customHeight="1" x14ac:dyDescent="0.25">
      <c r="A28" s="7" t="s">
        <v>38</v>
      </c>
      <c r="B28" s="9">
        <v>226444.236874753</v>
      </c>
      <c r="C28" s="9">
        <v>7996.8027513677398</v>
      </c>
      <c r="D28" s="10">
        <v>8448.5545303794206</v>
      </c>
      <c r="E28" s="9">
        <v>252120.72339404299</v>
      </c>
      <c r="F28" s="9">
        <v>8903.5593148235293</v>
      </c>
      <c r="G28" s="10">
        <v>9422.6327140310605</v>
      </c>
      <c r="H28" s="9">
        <v>275032.85503651702</v>
      </c>
      <c r="I28" s="9">
        <v>9712.6936071640193</v>
      </c>
      <c r="J28" s="10">
        <v>10297.514196006399</v>
      </c>
      <c r="K28" s="9">
        <v>29629.634097458598</v>
      </c>
      <c r="L28" s="9">
        <v>1046.3606525947</v>
      </c>
      <c r="M28" s="10">
        <v>1134.27931373772</v>
      </c>
      <c r="N28" s="9">
        <v>55306.120616749096</v>
      </c>
      <c r="O28" s="9">
        <v>1953.11721605049</v>
      </c>
      <c r="P28" s="10">
        <v>2108.3574973893601</v>
      </c>
      <c r="Q28" s="9">
        <v>78218.252259223096</v>
      </c>
      <c r="R28" s="9">
        <v>2762.2515083909898</v>
      </c>
      <c r="S28" s="10">
        <v>2983.2389793647299</v>
      </c>
    </row>
    <row r="29" spans="1:19" ht="17.100000000000001" customHeight="1" x14ac:dyDescent="0.25">
      <c r="A29" s="4" t="s">
        <v>39</v>
      </c>
      <c r="B29" s="5">
        <v>241772.44148535701</v>
      </c>
      <c r="C29" s="5">
        <v>8538.1131883006201</v>
      </c>
      <c r="D29" s="6">
        <v>9024.82346904736</v>
      </c>
      <c r="E29" s="5">
        <v>251984.74271404601</v>
      </c>
      <c r="F29" s="5">
        <v>8898.7572024318106</v>
      </c>
      <c r="G29" s="6">
        <v>9416.7884350426702</v>
      </c>
      <c r="H29" s="5">
        <v>262817.32805387501</v>
      </c>
      <c r="I29" s="5">
        <v>9281.3063432071594</v>
      </c>
      <c r="J29" s="6">
        <v>9835.2510251944495</v>
      </c>
      <c r="K29" s="5">
        <v>45633.964195733402</v>
      </c>
      <c r="L29" s="5">
        <v>1611.54823577206</v>
      </c>
      <c r="M29" s="6">
        <v>1737.1113792640399</v>
      </c>
      <c r="N29" s="5">
        <v>54459.252475663699</v>
      </c>
      <c r="O29" s="5">
        <v>1923.21034990921</v>
      </c>
      <c r="P29" s="6">
        <v>2073.8697545457899</v>
      </c>
      <c r="Q29" s="5">
        <v>66022.867319580895</v>
      </c>
      <c r="R29" s="5">
        <v>2331.57555396932</v>
      </c>
      <c r="S29" s="6">
        <v>2519.4940830221799</v>
      </c>
    </row>
    <row r="31" spans="1:19" ht="17.100000000000001" customHeight="1" x14ac:dyDescent="0.25">
      <c r="A31" s="179" t="s">
        <v>40</v>
      </c>
      <c r="B31" s="178"/>
      <c r="C31" s="178"/>
      <c r="D31" s="178"/>
      <c r="E31" s="178"/>
      <c r="F31" s="178"/>
      <c r="G31" s="178"/>
      <c r="H31" s="178"/>
      <c r="I31" s="178"/>
      <c r="J31" s="178"/>
      <c r="K31" s="178"/>
      <c r="L31" s="178"/>
      <c r="M31" s="178"/>
      <c r="N31" s="178"/>
      <c r="O31" s="178"/>
      <c r="P31" s="178"/>
      <c r="Q31" s="178"/>
      <c r="R31" s="178"/>
      <c r="S31" s="178"/>
    </row>
    <row r="32" spans="1:19" ht="17.100000000000001" customHeight="1" x14ac:dyDescent="0.25">
      <c r="A32" s="179" t="s">
        <v>41</v>
      </c>
      <c r="B32" s="178"/>
      <c r="C32" s="178"/>
      <c r="D32" s="178"/>
      <c r="E32" s="178"/>
      <c r="F32" s="178"/>
      <c r="G32" s="178"/>
      <c r="H32" s="178"/>
      <c r="I32" s="178"/>
      <c r="J32" s="178"/>
      <c r="K32" s="178"/>
      <c r="L32" s="178"/>
      <c r="M32" s="178"/>
      <c r="N32" s="178"/>
      <c r="O32" s="178"/>
      <c r="P32" s="178"/>
      <c r="Q32" s="178"/>
      <c r="R32" s="178"/>
      <c r="S32" s="178"/>
    </row>
    <row r="33" spans="1:19" ht="17.100000000000001" customHeight="1" x14ac:dyDescent="0.25">
      <c r="A33" s="179" t="s">
        <v>42</v>
      </c>
      <c r="B33" s="178"/>
      <c r="C33" s="178"/>
      <c r="D33" s="178"/>
      <c r="E33" s="178"/>
      <c r="F33" s="178"/>
      <c r="G33" s="178"/>
      <c r="H33" s="178"/>
      <c r="I33" s="178"/>
      <c r="J33" s="178"/>
      <c r="K33" s="178"/>
      <c r="L33" s="178"/>
      <c r="M33" s="178"/>
      <c r="N33" s="178"/>
      <c r="O33" s="178"/>
      <c r="P33" s="178"/>
      <c r="Q33" s="178"/>
      <c r="R33" s="178"/>
      <c r="S33" s="178"/>
    </row>
    <row r="34" spans="1:19" ht="17.100000000000001" customHeight="1" x14ac:dyDescent="0.25">
      <c r="A34" s="179" t="s">
        <v>50</v>
      </c>
      <c r="B34" s="178"/>
      <c r="C34" s="178"/>
      <c r="D34" s="178"/>
      <c r="E34" s="178"/>
      <c r="F34" s="178"/>
      <c r="G34" s="178"/>
      <c r="H34" s="178"/>
      <c r="I34" s="178"/>
      <c r="J34" s="178"/>
      <c r="K34" s="178"/>
      <c r="L34" s="178"/>
      <c r="M34" s="178"/>
      <c r="N34" s="178"/>
      <c r="O34" s="178"/>
      <c r="P34" s="178"/>
      <c r="Q34" s="178"/>
      <c r="R34" s="178"/>
      <c r="S34" s="178"/>
    </row>
    <row r="35" spans="1:19" ht="17.100000000000001" customHeight="1" x14ac:dyDescent="0.25">
      <c r="A35" s="179" t="s">
        <v>40</v>
      </c>
      <c r="B35" s="178"/>
      <c r="C35" s="178"/>
      <c r="D35" s="178"/>
      <c r="E35" s="178"/>
      <c r="F35" s="178"/>
      <c r="G35" s="178"/>
      <c r="H35" s="178"/>
      <c r="I35" s="178"/>
      <c r="J35" s="178"/>
      <c r="K35" s="178"/>
      <c r="L35" s="178"/>
      <c r="M35" s="178"/>
      <c r="N35" s="178"/>
      <c r="O35" s="178"/>
      <c r="P35" s="178"/>
      <c r="Q35" s="178"/>
      <c r="R35" s="178"/>
      <c r="S35" s="178"/>
    </row>
    <row r="36" spans="1:19" ht="17.100000000000001" customHeight="1" x14ac:dyDescent="0.25">
      <c r="A36" s="179" t="s">
        <v>43</v>
      </c>
      <c r="B36" s="178"/>
      <c r="C36" s="178"/>
      <c r="D36" s="178"/>
      <c r="E36" s="178"/>
      <c r="F36" s="178"/>
      <c r="G36" s="178"/>
      <c r="H36" s="178"/>
      <c r="I36" s="178"/>
      <c r="J36" s="178"/>
      <c r="K36" s="178"/>
      <c r="L36" s="178"/>
      <c r="M36" s="178"/>
      <c r="N36" s="178"/>
      <c r="O36" s="178"/>
      <c r="P36" s="178"/>
      <c r="Q36" s="178"/>
      <c r="R36" s="178"/>
      <c r="S36" s="178"/>
    </row>
    <row r="37" spans="1:19" ht="17.100000000000001" customHeight="1" x14ac:dyDescent="0.25">
      <c r="A37" s="179" t="s">
        <v>44</v>
      </c>
      <c r="B37" s="178"/>
      <c r="C37" s="178"/>
      <c r="D37" s="178"/>
      <c r="E37" s="178"/>
      <c r="F37" s="178"/>
      <c r="G37" s="178"/>
      <c r="H37" s="178"/>
      <c r="I37" s="178"/>
      <c r="J37" s="178"/>
      <c r="K37" s="178"/>
      <c r="L37" s="178"/>
      <c r="M37" s="178"/>
      <c r="N37" s="178"/>
      <c r="O37" s="178"/>
      <c r="P37" s="178"/>
      <c r="Q37" s="178"/>
      <c r="R37" s="178"/>
      <c r="S37" s="178"/>
    </row>
    <row r="38" spans="1:19" ht="17.100000000000001" customHeight="1" x14ac:dyDescent="0.25">
      <c r="A38" s="179" t="s">
        <v>45</v>
      </c>
      <c r="B38" s="178"/>
      <c r="C38" s="178"/>
      <c r="D38" s="178"/>
      <c r="E38" s="178"/>
      <c r="F38" s="178"/>
      <c r="G38" s="178"/>
      <c r="H38" s="178"/>
      <c r="I38" s="178"/>
      <c r="J38" s="178"/>
      <c r="K38" s="178"/>
      <c r="L38" s="178"/>
      <c r="M38" s="178"/>
      <c r="N38" s="178"/>
      <c r="O38" s="178"/>
      <c r="P38" s="178"/>
      <c r="Q38" s="178"/>
      <c r="R38" s="178"/>
      <c r="S38" s="178"/>
    </row>
  </sheetData>
  <sortState xmlns:xlrd2="http://schemas.microsoft.com/office/spreadsheetml/2017/richdata2" ref="A6:S27">
    <sortCondition descending="1" ref="P6:P27"/>
  </sortState>
  <mergeCells count="15">
    <mergeCell ref="A34:S34"/>
    <mergeCell ref="A35:S35"/>
    <mergeCell ref="A36:S36"/>
    <mergeCell ref="A37:S37"/>
    <mergeCell ref="A38:S38"/>
    <mergeCell ref="Q4:S4"/>
    <mergeCell ref="A2:S2"/>
    <mergeCell ref="A31:S31"/>
    <mergeCell ref="A32:S32"/>
    <mergeCell ref="A33:S33"/>
    <mergeCell ref="B4:D4"/>
    <mergeCell ref="E4:G4"/>
    <mergeCell ref="H4:J4"/>
    <mergeCell ref="K4:M4"/>
    <mergeCell ref="N4:P4"/>
  </mergeCells>
  <printOptions gridLines="1"/>
  <pageMargins left="0.05" right="0.05" top="0.5" bottom="0.5" header="0" footer="0"/>
  <pageSetup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6072"/>
    <pageSetUpPr fitToPage="1"/>
  </sheetPr>
  <dimension ref="A2:M20"/>
  <sheetViews>
    <sheetView zoomScale="85" zoomScaleNormal="85" zoomScalePageLayoutView="85" workbookViewId="0"/>
  </sheetViews>
  <sheetFormatPr defaultColWidth="11.42578125" defaultRowHeight="12" customHeight="1" x14ac:dyDescent="0.2"/>
  <cols>
    <col min="1" max="1" width="19" customWidth="1"/>
    <col min="2" max="2" width="13" bestFit="1" customWidth="1"/>
    <col min="3" max="3" width="10" bestFit="1" customWidth="1"/>
    <col min="4" max="4" width="13" bestFit="1" customWidth="1"/>
    <col min="5" max="5" width="10" bestFit="1" customWidth="1"/>
    <col min="6" max="6" width="13" bestFit="1" customWidth="1"/>
    <col min="7" max="7" width="10" bestFit="1" customWidth="1"/>
    <col min="8" max="8" width="13" bestFit="1" customWidth="1"/>
    <col min="9" max="9" width="9" bestFit="1" customWidth="1"/>
    <col min="10" max="10" width="13" bestFit="1" customWidth="1"/>
    <col min="11" max="11" width="9" bestFit="1" customWidth="1"/>
    <col min="12" max="12" width="13" bestFit="1" customWidth="1"/>
    <col min="13" max="13" width="9" bestFit="1" customWidth="1"/>
  </cols>
  <sheetData>
    <row r="2" spans="1:13" ht="17.100000000000001" customHeight="1" x14ac:dyDescent="0.25">
      <c r="A2" s="177" t="s">
        <v>51</v>
      </c>
      <c r="B2" s="178"/>
      <c r="C2" s="178"/>
      <c r="D2" s="178"/>
      <c r="E2" s="178"/>
      <c r="F2" s="178"/>
      <c r="G2" s="178"/>
      <c r="H2" s="178"/>
      <c r="I2" s="178"/>
      <c r="J2" s="178"/>
      <c r="K2" s="178"/>
      <c r="L2" s="178"/>
      <c r="M2" s="178"/>
    </row>
    <row r="4" spans="1:13" ht="114.95" customHeight="1" x14ac:dyDescent="0.25">
      <c r="A4" s="1" t="s">
        <v>1</v>
      </c>
      <c r="B4" s="176" t="s">
        <v>2</v>
      </c>
      <c r="C4" s="176"/>
      <c r="D4" s="176" t="s">
        <v>3</v>
      </c>
      <c r="E4" s="176"/>
      <c r="F4" s="176" t="s">
        <v>4</v>
      </c>
      <c r="G4" s="176"/>
      <c r="H4" s="176" t="s">
        <v>5</v>
      </c>
      <c r="I4" s="176"/>
      <c r="J4" s="176" t="s">
        <v>6</v>
      </c>
      <c r="K4" s="176"/>
      <c r="L4" s="176" t="s">
        <v>7</v>
      </c>
      <c r="M4" s="176"/>
    </row>
    <row r="5" spans="1:13" ht="33" customHeight="1" x14ac:dyDescent="0.25">
      <c r="A5" s="3" t="s">
        <v>8</v>
      </c>
      <c r="B5" s="1" t="s">
        <v>52</v>
      </c>
      <c r="C5" s="1" t="s">
        <v>12</v>
      </c>
      <c r="D5" s="1" t="s">
        <v>52</v>
      </c>
      <c r="E5" s="1" t="s">
        <v>12</v>
      </c>
      <c r="F5" s="1" t="s">
        <v>52</v>
      </c>
      <c r="G5" s="1" t="s">
        <v>12</v>
      </c>
      <c r="H5" s="1" t="s">
        <v>52</v>
      </c>
      <c r="I5" s="1" t="s">
        <v>12</v>
      </c>
      <c r="J5" s="1" t="s">
        <v>52</v>
      </c>
      <c r="K5" s="1" t="s">
        <v>12</v>
      </c>
      <c r="L5" s="1" t="s">
        <v>52</v>
      </c>
      <c r="M5" s="1" t="s">
        <v>12</v>
      </c>
    </row>
    <row r="6" spans="1:13" ht="17.100000000000001" customHeight="1" x14ac:dyDescent="0.25">
      <c r="A6" s="4" t="s">
        <v>31</v>
      </c>
      <c r="B6" s="13">
        <v>1752.05662089872</v>
      </c>
      <c r="C6" s="6">
        <v>86.376391410306795</v>
      </c>
      <c r="D6" s="13">
        <v>2040.34517590824</v>
      </c>
      <c r="E6" s="6">
        <v>100.589017172276</v>
      </c>
      <c r="F6" s="13">
        <v>2336.1712947804799</v>
      </c>
      <c r="G6" s="6">
        <v>115.17324483267799</v>
      </c>
      <c r="H6" s="13">
        <v>799.055197548097</v>
      </c>
      <c r="I6" s="6">
        <v>39.393421239121203</v>
      </c>
      <c r="J6" s="13">
        <v>1087.3437525576201</v>
      </c>
      <c r="K6" s="6">
        <v>53.606047001090801</v>
      </c>
      <c r="L6" s="13">
        <v>1383.16987142986</v>
      </c>
      <c r="M6" s="6">
        <v>68.190274661491998</v>
      </c>
    </row>
    <row r="7" spans="1:13" ht="15" x14ac:dyDescent="0.25">
      <c r="A7" s="4" t="s">
        <v>37</v>
      </c>
      <c r="B7" s="13">
        <v>3383.6943087801601</v>
      </c>
      <c r="C7" s="6">
        <v>155.886796805502</v>
      </c>
      <c r="D7" s="13">
        <v>3596.8122087801598</v>
      </c>
      <c r="E7" s="6">
        <v>165.70513845850201</v>
      </c>
      <c r="F7" s="13">
        <v>3696.4562087801601</v>
      </c>
      <c r="G7" s="6">
        <v>170.29573753850201</v>
      </c>
      <c r="H7" s="13">
        <v>86.329499999999996</v>
      </c>
      <c r="I7" s="6">
        <v>3.9772000649999999</v>
      </c>
      <c r="J7" s="13">
        <v>299.44740000000002</v>
      </c>
      <c r="K7" s="6">
        <v>13.795541718000001</v>
      </c>
      <c r="L7" s="13">
        <v>399.09140000000002</v>
      </c>
      <c r="M7" s="6">
        <v>18.386140798</v>
      </c>
    </row>
    <row r="8" spans="1:13" ht="17.100000000000001" customHeight="1" x14ac:dyDescent="0.25">
      <c r="A8" s="12" t="s">
        <v>97</v>
      </c>
      <c r="B8" s="13">
        <v>35.341219071971402</v>
      </c>
      <c r="C8" s="6">
        <v>1.6999126373618201</v>
      </c>
      <c r="D8" s="13">
        <v>36.5483713165955</v>
      </c>
      <c r="E8" s="6">
        <v>1.7579766603282501</v>
      </c>
      <c r="F8" s="13">
        <v>39.614404696624398</v>
      </c>
      <c r="G8" s="6">
        <v>1.90545286590763</v>
      </c>
      <c r="H8" s="13">
        <v>1.10118834904702</v>
      </c>
      <c r="I8" s="6">
        <v>5.2967159589159998E-2</v>
      </c>
      <c r="J8" s="13">
        <v>2.3083405936711698</v>
      </c>
      <c r="K8" s="6">
        <v>0.11103118255558</v>
      </c>
      <c r="L8" s="13">
        <v>5.37437397370004</v>
      </c>
      <c r="M8" s="6">
        <v>0.25850738813496998</v>
      </c>
    </row>
    <row r="9" spans="1:13" ht="17.100000000000001" customHeight="1" x14ac:dyDescent="0.25">
      <c r="A9" s="4" t="s">
        <v>20</v>
      </c>
      <c r="B9" s="13">
        <v>9.1803181262499205</v>
      </c>
      <c r="C9" s="6">
        <v>0.44157330187262001</v>
      </c>
      <c r="D9" s="13">
        <v>9.1962856604341692</v>
      </c>
      <c r="E9" s="6">
        <v>0.44234134026687999</v>
      </c>
      <c r="F9" s="13">
        <v>9.2898627540737504</v>
      </c>
      <c r="G9" s="6">
        <v>0.44684239847094998</v>
      </c>
      <c r="H9" s="13">
        <v>1.318560368405E-2</v>
      </c>
      <c r="I9" s="6">
        <v>6.3422753719999999E-4</v>
      </c>
      <c r="J9" s="13">
        <v>2.91531378683E-2</v>
      </c>
      <c r="K9" s="6">
        <v>1.4022659314700001E-3</v>
      </c>
      <c r="L9" s="13">
        <v>0.12273023150788</v>
      </c>
      <c r="M9" s="6">
        <v>5.9033241355300001E-3</v>
      </c>
    </row>
    <row r="10" spans="1:13" ht="17.100000000000001" customHeight="1" x14ac:dyDescent="0.25">
      <c r="A10" s="7" t="s">
        <v>38</v>
      </c>
      <c r="B10" s="14">
        <v>5180.2724668770998</v>
      </c>
      <c r="C10" s="10">
        <v>244.40467415504301</v>
      </c>
      <c r="D10" s="14">
        <v>5682.9020416654303</v>
      </c>
      <c r="E10" s="10">
        <v>268.49447363137301</v>
      </c>
      <c r="F10" s="14">
        <v>6081.5317710113304</v>
      </c>
      <c r="G10" s="10">
        <v>287.82127763555798</v>
      </c>
      <c r="H10" s="14">
        <v>886.49907150082799</v>
      </c>
      <c r="I10" s="10">
        <v>43.4242226912475</v>
      </c>
      <c r="J10" s="14">
        <v>1389.1286462891601</v>
      </c>
      <c r="K10" s="10">
        <v>67.514022167577906</v>
      </c>
      <c r="L10" s="14">
        <v>1787.75837563507</v>
      </c>
      <c r="M10" s="10">
        <v>86.840826171762501</v>
      </c>
    </row>
    <row r="11" spans="1:13" ht="17.100000000000001" customHeight="1" x14ac:dyDescent="0.25">
      <c r="A11" s="4" t="s">
        <v>39</v>
      </c>
      <c r="B11" s="13">
        <v>5332.0315930691004</v>
      </c>
      <c r="C11" s="6">
        <v>251.59574781140799</v>
      </c>
      <c r="D11" s="13">
        <v>5673.4662305276797</v>
      </c>
      <c r="E11" s="6">
        <v>268.01373050588103</v>
      </c>
      <c r="F11" s="13">
        <v>6049.9242939522601</v>
      </c>
      <c r="G11" s="6">
        <v>286.17718076747798</v>
      </c>
      <c r="H11" s="13">
        <v>1056.5975042776299</v>
      </c>
      <c r="I11" s="6">
        <v>51.437071761612302</v>
      </c>
      <c r="J11" s="13">
        <v>1357.81945597034</v>
      </c>
      <c r="K11" s="6">
        <v>66.026911091206401</v>
      </c>
      <c r="L11" s="13">
        <v>1754.5225745580001</v>
      </c>
      <c r="M11" s="6">
        <v>85.144563772622007</v>
      </c>
    </row>
    <row r="13" spans="1:13" ht="17.100000000000001" customHeight="1" x14ac:dyDescent="0.25">
      <c r="A13" s="179" t="s">
        <v>40</v>
      </c>
      <c r="B13" s="178"/>
      <c r="C13" s="178"/>
      <c r="D13" s="178"/>
      <c r="E13" s="178"/>
      <c r="F13" s="178"/>
      <c r="G13" s="178"/>
      <c r="H13" s="178"/>
      <c r="I13" s="178"/>
      <c r="J13" s="178"/>
      <c r="K13" s="178"/>
      <c r="L13" s="178"/>
      <c r="M13" s="178"/>
    </row>
    <row r="14" spans="1:13" ht="17.100000000000001" customHeight="1" x14ac:dyDescent="0.25">
      <c r="A14" s="179" t="s">
        <v>41</v>
      </c>
      <c r="B14" s="178"/>
      <c r="C14" s="178"/>
      <c r="D14" s="178"/>
      <c r="E14" s="178"/>
      <c r="F14" s="178"/>
      <c r="G14" s="178"/>
      <c r="H14" s="178"/>
      <c r="I14" s="178"/>
      <c r="J14" s="178"/>
      <c r="K14" s="178"/>
      <c r="L14" s="178"/>
      <c r="M14" s="178"/>
    </row>
    <row r="15" spans="1:13" ht="17.100000000000001" customHeight="1" x14ac:dyDescent="0.25">
      <c r="A15" s="179" t="s">
        <v>42</v>
      </c>
      <c r="B15" s="178"/>
      <c r="C15" s="178"/>
      <c r="D15" s="178"/>
      <c r="E15" s="178"/>
      <c r="F15" s="178"/>
      <c r="G15" s="178"/>
      <c r="H15" s="178"/>
      <c r="I15" s="178"/>
      <c r="J15" s="178"/>
      <c r="K15" s="178"/>
      <c r="L15" s="178"/>
      <c r="M15" s="178"/>
    </row>
    <row r="16" spans="1:13" ht="17.100000000000001" customHeight="1" x14ac:dyDescent="0.25">
      <c r="A16" s="179" t="s">
        <v>40</v>
      </c>
      <c r="B16" s="178"/>
      <c r="C16" s="178"/>
      <c r="D16" s="178"/>
      <c r="E16" s="178"/>
      <c r="F16" s="178"/>
      <c r="G16" s="178"/>
      <c r="H16" s="178"/>
      <c r="I16" s="178"/>
      <c r="J16" s="178"/>
      <c r="K16" s="178"/>
      <c r="L16" s="178"/>
      <c r="M16" s="178"/>
    </row>
    <row r="17" spans="1:13" ht="14.1" customHeight="1" x14ac:dyDescent="0.2">
      <c r="A17" s="181" t="s">
        <v>40</v>
      </c>
      <c r="B17" s="178"/>
      <c r="C17" s="178"/>
      <c r="D17" s="178"/>
      <c r="E17" s="178"/>
      <c r="F17" s="178"/>
      <c r="G17" s="178"/>
      <c r="H17" s="178"/>
      <c r="I17" s="178"/>
      <c r="J17" s="178"/>
      <c r="K17" s="178"/>
      <c r="L17" s="178"/>
      <c r="M17" s="178"/>
    </row>
    <row r="18" spans="1:13" ht="17.100000000000001" customHeight="1" x14ac:dyDescent="0.25">
      <c r="A18" s="179" t="s">
        <v>43</v>
      </c>
      <c r="B18" s="178"/>
      <c r="C18" s="178"/>
      <c r="D18" s="178"/>
      <c r="E18" s="178"/>
      <c r="F18" s="178"/>
      <c r="G18" s="178"/>
      <c r="H18" s="178"/>
      <c r="I18" s="178"/>
      <c r="J18" s="178"/>
      <c r="K18" s="178"/>
      <c r="L18" s="178"/>
      <c r="M18" s="178"/>
    </row>
    <row r="19" spans="1:13" ht="17.100000000000001" customHeight="1" x14ac:dyDescent="0.25">
      <c r="A19" s="179" t="s">
        <v>44</v>
      </c>
      <c r="B19" s="178"/>
      <c r="C19" s="178"/>
      <c r="D19" s="178"/>
      <c r="E19" s="178"/>
      <c r="F19" s="178"/>
      <c r="G19" s="178"/>
      <c r="H19" s="178"/>
      <c r="I19" s="178"/>
      <c r="J19" s="178"/>
      <c r="K19" s="178"/>
      <c r="L19" s="178"/>
      <c r="M19" s="178"/>
    </row>
    <row r="20" spans="1:13" ht="17.100000000000001" customHeight="1" x14ac:dyDescent="0.25">
      <c r="A20" s="179" t="s">
        <v>45</v>
      </c>
      <c r="B20" s="178"/>
      <c r="C20" s="178"/>
      <c r="D20" s="178"/>
      <c r="E20" s="178"/>
      <c r="F20" s="178"/>
      <c r="G20" s="178"/>
      <c r="H20" s="178"/>
      <c r="I20" s="178"/>
      <c r="J20" s="178"/>
      <c r="K20" s="178"/>
      <c r="L20" s="178"/>
      <c r="M20" s="178"/>
    </row>
  </sheetData>
  <sortState xmlns:xlrd2="http://schemas.microsoft.com/office/spreadsheetml/2017/richdata2" ref="A6:M9">
    <sortCondition descending="1" ref="K6:K9"/>
  </sortState>
  <mergeCells count="15">
    <mergeCell ref="A16:M16"/>
    <mergeCell ref="A17:M17"/>
    <mergeCell ref="A18:M18"/>
    <mergeCell ref="A19:M19"/>
    <mergeCell ref="A20:M20"/>
    <mergeCell ref="L4:M4"/>
    <mergeCell ref="A2:M2"/>
    <mergeCell ref="A13:M13"/>
    <mergeCell ref="A14:M14"/>
    <mergeCell ref="A15:M15"/>
    <mergeCell ref="B4:C4"/>
    <mergeCell ref="D4:E4"/>
    <mergeCell ref="F4:G4"/>
    <mergeCell ref="H4:I4"/>
    <mergeCell ref="J4:K4"/>
  </mergeCells>
  <printOptions gridLines="1"/>
  <pageMargins left="0.05" right="0.05" top="0.5" bottom="0.5" header="0" footer="0"/>
  <pageSetup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6072"/>
    <pageSetUpPr fitToPage="1"/>
  </sheetPr>
  <dimension ref="A2:G38"/>
  <sheetViews>
    <sheetView zoomScale="85" zoomScaleNormal="85" zoomScalePageLayoutView="85" workbookViewId="0"/>
  </sheetViews>
  <sheetFormatPr defaultColWidth="11.42578125" defaultRowHeight="12" customHeight="1" x14ac:dyDescent="0.2"/>
  <cols>
    <col min="1" max="1" width="33.42578125" bestFit="1" customWidth="1"/>
    <col min="2" max="4" width="20" bestFit="1" customWidth="1"/>
    <col min="5" max="7" width="19" bestFit="1" customWidth="1"/>
  </cols>
  <sheetData>
    <row r="2" spans="1:7" ht="17.100000000000001" customHeight="1" x14ac:dyDescent="0.25">
      <c r="A2" s="177" t="s">
        <v>53</v>
      </c>
      <c r="B2" s="178"/>
      <c r="C2" s="178"/>
      <c r="D2" s="178"/>
      <c r="E2" s="178"/>
      <c r="F2" s="178"/>
      <c r="G2" s="178"/>
    </row>
    <row r="4" spans="1:7" ht="53.1" customHeight="1" x14ac:dyDescent="0.25">
      <c r="A4" s="1" t="s">
        <v>1</v>
      </c>
      <c r="B4" s="2" t="s">
        <v>54</v>
      </c>
      <c r="C4" s="2" t="s">
        <v>55</v>
      </c>
      <c r="D4" s="2" t="s">
        <v>56</v>
      </c>
      <c r="E4" s="2" t="s">
        <v>57</v>
      </c>
      <c r="F4" s="2" t="s">
        <v>58</v>
      </c>
      <c r="G4" s="2" t="s">
        <v>59</v>
      </c>
    </row>
    <row r="5" spans="1:7" ht="17.100000000000001" customHeight="1" x14ac:dyDescent="0.25">
      <c r="A5" s="3" t="s">
        <v>8</v>
      </c>
      <c r="B5" s="1" t="s">
        <v>12</v>
      </c>
      <c r="C5" s="1" t="s">
        <v>12</v>
      </c>
      <c r="D5" s="1" t="s">
        <v>12</v>
      </c>
      <c r="E5" s="1" t="s">
        <v>12</v>
      </c>
      <c r="F5" s="1" t="s">
        <v>12</v>
      </c>
      <c r="G5" s="1" t="s">
        <v>12</v>
      </c>
    </row>
    <row r="6" spans="1:7" ht="17.100000000000001" customHeight="1" x14ac:dyDescent="0.25">
      <c r="A6" s="4" t="s">
        <v>35</v>
      </c>
      <c r="B6" s="6">
        <v>1183.67821766419</v>
      </c>
      <c r="C6" s="6">
        <v>1413.2329979681399</v>
      </c>
      <c r="D6" s="6">
        <v>1586.7944327247701</v>
      </c>
      <c r="E6" s="6">
        <v>212.00754926418699</v>
      </c>
      <c r="F6" s="6">
        <v>441.56232956814</v>
      </c>
      <c r="G6" s="6">
        <v>615.12376432477095</v>
      </c>
    </row>
    <row r="7" spans="1:7" ht="17.100000000000001" customHeight="1" x14ac:dyDescent="0.25">
      <c r="A7" s="12" t="s">
        <v>30</v>
      </c>
      <c r="B7" s="6">
        <v>426.62769298921398</v>
      </c>
      <c r="C7" s="6">
        <v>552.07990493254204</v>
      </c>
      <c r="D7" s="6">
        <v>688.61779525085296</v>
      </c>
      <c r="E7" s="6">
        <v>302.96266026810702</v>
      </c>
      <c r="F7" s="6">
        <v>428.41487221143501</v>
      </c>
      <c r="G7" s="6">
        <v>564.952762529746</v>
      </c>
    </row>
    <row r="8" spans="1:7" ht="17.100000000000001" customHeight="1" x14ac:dyDescent="0.25">
      <c r="A8" s="4" t="s">
        <v>29</v>
      </c>
      <c r="B8" s="6">
        <v>530.538431519401</v>
      </c>
      <c r="C8" s="6">
        <v>720.65881791166305</v>
      </c>
      <c r="D8" s="6">
        <v>1001.71411974017</v>
      </c>
      <c r="E8" s="6">
        <v>211.1493295102</v>
      </c>
      <c r="F8" s="6">
        <v>401.269715902462</v>
      </c>
      <c r="G8" s="6">
        <v>682.32501773096396</v>
      </c>
    </row>
    <row r="9" spans="1:7" ht="17.100000000000001" customHeight="1" x14ac:dyDescent="0.25">
      <c r="A9" s="4" t="s">
        <v>37</v>
      </c>
      <c r="B9" s="6">
        <v>4345.08441641832</v>
      </c>
      <c r="C9" s="6">
        <v>4580.1349297474799</v>
      </c>
      <c r="D9" s="6">
        <v>4690.70696421088</v>
      </c>
      <c r="E9" s="6">
        <v>71.576757219700397</v>
      </c>
      <c r="F9" s="6">
        <v>306.62727054886602</v>
      </c>
      <c r="G9" s="6">
        <v>417.19930501226497</v>
      </c>
    </row>
    <row r="10" spans="1:7" ht="17.100000000000001" customHeight="1" x14ac:dyDescent="0.25">
      <c r="A10" s="4" t="s">
        <v>31</v>
      </c>
      <c r="B10" s="6">
        <v>504.255423456149</v>
      </c>
      <c r="C10" s="6">
        <v>583.99635616900002</v>
      </c>
      <c r="D10" s="6">
        <v>665.82218737105904</v>
      </c>
      <c r="E10" s="6">
        <v>223.11306097671499</v>
      </c>
      <c r="F10" s="6">
        <v>302.85399368956598</v>
      </c>
      <c r="G10" s="6">
        <v>384.679824891625</v>
      </c>
    </row>
    <row r="11" spans="1:7" ht="17.100000000000001" customHeight="1" x14ac:dyDescent="0.25">
      <c r="A11" s="4" t="s">
        <v>36</v>
      </c>
      <c r="B11" s="6">
        <v>1126.0661129784501</v>
      </c>
      <c r="C11" s="6">
        <v>1225.76075571929</v>
      </c>
      <c r="D11" s="6">
        <v>1297.84810744534</v>
      </c>
      <c r="E11" s="6">
        <v>100.969737814564</v>
      </c>
      <c r="F11" s="6">
        <v>200.66438055540601</v>
      </c>
      <c r="G11" s="6">
        <v>272.75173228145798</v>
      </c>
    </row>
    <row r="12" spans="1:7" ht="17.100000000000001" customHeight="1" x14ac:dyDescent="0.25">
      <c r="A12" s="4" t="s">
        <v>34</v>
      </c>
      <c r="B12" s="6">
        <v>248.380949279361</v>
      </c>
      <c r="C12" s="6">
        <v>262.84197101839197</v>
      </c>
      <c r="D12" s="6">
        <v>269.862467049374</v>
      </c>
      <c r="E12" s="6">
        <v>28.7720328791087</v>
      </c>
      <c r="F12" s="6">
        <v>43.233054618139299</v>
      </c>
      <c r="G12" s="6">
        <v>50.253550649121003</v>
      </c>
    </row>
    <row r="13" spans="1:7" ht="17.100000000000001" customHeight="1" x14ac:dyDescent="0.25">
      <c r="A13" s="12" t="s">
        <v>28</v>
      </c>
      <c r="B13" s="6">
        <v>56.344778311231501</v>
      </c>
      <c r="C13" s="6">
        <v>64.964498311231495</v>
      </c>
      <c r="D13" s="6">
        <v>74.833358311231507</v>
      </c>
      <c r="E13" s="6">
        <v>8.2469400000000004</v>
      </c>
      <c r="F13" s="6">
        <v>16.86666</v>
      </c>
      <c r="G13" s="6">
        <v>26.735520000000001</v>
      </c>
    </row>
    <row r="14" spans="1:7" ht="17.100000000000001" customHeight="1" x14ac:dyDescent="0.25">
      <c r="A14" s="4" t="s">
        <v>22</v>
      </c>
      <c r="B14" s="6">
        <v>57.895054025066301</v>
      </c>
      <c r="C14" s="6">
        <v>64.889932429297204</v>
      </c>
      <c r="D14" s="6">
        <v>73.611217666112907</v>
      </c>
      <c r="E14" s="6">
        <v>6.6138438406110902</v>
      </c>
      <c r="F14" s="6">
        <v>13.608722244841999</v>
      </c>
      <c r="G14" s="6">
        <v>22.330007481657599</v>
      </c>
    </row>
    <row r="15" spans="1:7" ht="17.100000000000001" customHeight="1" x14ac:dyDescent="0.25">
      <c r="A15" s="4" t="s">
        <v>16</v>
      </c>
      <c r="B15" s="6">
        <v>5.8433963693753199</v>
      </c>
      <c r="C15" s="6">
        <v>8.5687761350292906</v>
      </c>
      <c r="D15" s="6">
        <v>12.165158702183801</v>
      </c>
      <c r="E15" s="6">
        <v>3.7012557668753199</v>
      </c>
      <c r="F15" s="6">
        <v>6.4266355325292901</v>
      </c>
      <c r="G15" s="6">
        <v>10.023018099683799</v>
      </c>
    </row>
    <row r="16" spans="1:7" ht="17.100000000000001" customHeight="1" x14ac:dyDescent="0.25">
      <c r="A16" s="4" t="s">
        <v>26</v>
      </c>
      <c r="B16" s="6">
        <v>32.085278748572698</v>
      </c>
      <c r="C16" s="6">
        <v>34.1286054637578</v>
      </c>
      <c r="D16" s="6">
        <v>39.318429650203498</v>
      </c>
      <c r="E16" s="6">
        <v>2.0622190774785101</v>
      </c>
      <c r="F16" s="6">
        <v>4.1055457926635297</v>
      </c>
      <c r="G16" s="6">
        <v>9.2953699791092799</v>
      </c>
    </row>
    <row r="17" spans="1:7" ht="17.100000000000001" customHeight="1" x14ac:dyDescent="0.25">
      <c r="A17" s="4" t="s">
        <v>33</v>
      </c>
      <c r="B17" s="6">
        <v>56.754912227578799</v>
      </c>
      <c r="C17" s="6">
        <v>58.552146243034699</v>
      </c>
      <c r="D17" s="6">
        <v>59.697208747233098</v>
      </c>
      <c r="E17" s="6">
        <v>2.2056522275788</v>
      </c>
      <c r="F17" s="6">
        <v>4.0028862430346503</v>
      </c>
      <c r="G17" s="6">
        <v>5.1479487472330598</v>
      </c>
    </row>
    <row r="18" spans="1:7" ht="17.100000000000001" customHeight="1" x14ac:dyDescent="0.25">
      <c r="A18" s="4" t="s">
        <v>32</v>
      </c>
      <c r="B18" s="6">
        <v>32.676930621936101</v>
      </c>
      <c r="C18" s="6">
        <v>33.239208511879902</v>
      </c>
      <c r="D18" s="6">
        <v>33.944343908754298</v>
      </c>
      <c r="E18" s="6">
        <v>1.53734875278567</v>
      </c>
      <c r="F18" s="6">
        <v>2.09962664272952</v>
      </c>
      <c r="G18" s="6">
        <v>2.8047620396038999</v>
      </c>
    </row>
    <row r="19" spans="1:7" ht="15" x14ac:dyDescent="0.25">
      <c r="A19" s="4" t="s">
        <v>27</v>
      </c>
      <c r="B19" s="6">
        <v>5.5009490516830999</v>
      </c>
      <c r="C19" s="6">
        <v>5.95348268411849</v>
      </c>
      <c r="D19" s="6">
        <v>7.1285054311871203</v>
      </c>
      <c r="E19" s="6">
        <v>0.75644924294242</v>
      </c>
      <c r="F19" s="6">
        <v>1.20898287537781</v>
      </c>
      <c r="G19" s="6">
        <v>2.3840056224464301</v>
      </c>
    </row>
    <row r="20" spans="1:7" ht="17.100000000000001" customHeight="1" x14ac:dyDescent="0.25">
      <c r="A20" s="4" t="s">
        <v>21</v>
      </c>
      <c r="B20" s="6">
        <v>3.6517585638785701</v>
      </c>
      <c r="C20" s="6">
        <v>3.8909188462815201</v>
      </c>
      <c r="D20" s="6">
        <v>4.1234212626256799</v>
      </c>
      <c r="E20" s="6">
        <v>0.74226157877301002</v>
      </c>
      <c r="F20" s="6">
        <v>0.98142186117596997</v>
      </c>
      <c r="G20" s="6">
        <v>1.21392427752012</v>
      </c>
    </row>
    <row r="21" spans="1:7" ht="15" x14ac:dyDescent="0.25">
      <c r="A21" s="4" t="s">
        <v>18</v>
      </c>
      <c r="B21" s="6">
        <v>5.4663812814536099</v>
      </c>
      <c r="C21" s="6">
        <v>5.7714692744836604</v>
      </c>
      <c r="D21" s="6">
        <v>6.1253228687116197</v>
      </c>
      <c r="E21" s="6">
        <v>0.58361318850388</v>
      </c>
      <c r="F21" s="6">
        <v>0.88870118153391997</v>
      </c>
      <c r="G21" s="6">
        <v>1.24255477576188</v>
      </c>
    </row>
    <row r="22" spans="1:7" ht="17.100000000000001" customHeight="1" x14ac:dyDescent="0.25">
      <c r="A22" s="4" t="s">
        <v>49</v>
      </c>
      <c r="B22" s="6">
        <v>0.94232573874520997</v>
      </c>
      <c r="C22" s="6">
        <v>1.0807390750942101</v>
      </c>
      <c r="D22" s="6">
        <v>1.2184313036888601</v>
      </c>
      <c r="E22" s="6">
        <v>0.40884044362225003</v>
      </c>
      <c r="F22" s="6">
        <v>0.54725377997125002</v>
      </c>
      <c r="G22" s="6">
        <v>0.68494600856590004</v>
      </c>
    </row>
    <row r="23" spans="1:7" ht="17.100000000000001" customHeight="1" x14ac:dyDescent="0.25">
      <c r="A23" s="4" t="s">
        <v>19</v>
      </c>
      <c r="B23" s="6">
        <v>2.54789673702534</v>
      </c>
      <c r="C23" s="6">
        <v>2.65283615318915</v>
      </c>
      <c r="D23" s="6">
        <v>2.77617912368019</v>
      </c>
      <c r="E23" s="6">
        <v>0.16289103404531</v>
      </c>
      <c r="F23" s="6">
        <v>0.26783045020912</v>
      </c>
      <c r="G23" s="6">
        <v>0.39117342070015998</v>
      </c>
    </row>
    <row r="24" spans="1:7" ht="17.100000000000001" customHeight="1" x14ac:dyDescent="0.25">
      <c r="A24" s="4" t="s">
        <v>48</v>
      </c>
      <c r="B24" s="6">
        <v>0.10113696</v>
      </c>
      <c r="C24" s="6">
        <v>0.17839436</v>
      </c>
      <c r="D24" s="6">
        <v>0.30832725999999999</v>
      </c>
      <c r="E24" s="6">
        <v>9.0250689999999995E-2</v>
      </c>
      <c r="F24" s="6">
        <v>0.16750809</v>
      </c>
      <c r="G24" s="6">
        <v>0.29744099000000002</v>
      </c>
    </row>
    <row r="25" spans="1:7" ht="17.100000000000001" customHeight="1" x14ac:dyDescent="0.25">
      <c r="A25" s="4" t="s">
        <v>20</v>
      </c>
      <c r="B25" s="6">
        <v>3.8023725435303102</v>
      </c>
      <c r="C25" s="6">
        <v>3.8294005257657702</v>
      </c>
      <c r="D25" s="6">
        <v>3.9877969301209601</v>
      </c>
      <c r="E25" s="6">
        <v>2.231905406309E-2</v>
      </c>
      <c r="F25" s="6">
        <v>4.9347036298550001E-2</v>
      </c>
      <c r="G25" s="6">
        <v>0.20774344065372999</v>
      </c>
    </row>
    <row r="26" spans="1:7" ht="17.100000000000001" customHeight="1" x14ac:dyDescent="0.25">
      <c r="A26" s="4" t="s">
        <v>15</v>
      </c>
      <c r="B26" s="6">
        <v>0.33765904930516999</v>
      </c>
      <c r="C26" s="6">
        <v>0.34391618276300001</v>
      </c>
      <c r="D26" s="6">
        <v>0.35456868380918999</v>
      </c>
      <c r="E26" s="6">
        <v>1.8523599102450002E-2</v>
      </c>
      <c r="F26" s="6">
        <v>2.478073256027E-2</v>
      </c>
      <c r="G26" s="6">
        <v>3.5433233606470001E-2</v>
      </c>
    </row>
    <row r="27" spans="1:7" s="52" customFormat="1" ht="17.100000000000001" customHeight="1" x14ac:dyDescent="0.25">
      <c r="A27" s="4" t="s">
        <v>23</v>
      </c>
      <c r="B27" s="6">
        <v>64.377129999999994</v>
      </c>
      <c r="C27" s="6">
        <v>64.377129999999994</v>
      </c>
      <c r="D27" s="6">
        <v>64.377129999999994</v>
      </c>
      <c r="E27" s="6" t="s">
        <v>25</v>
      </c>
      <c r="F27" s="6" t="s">
        <v>25</v>
      </c>
      <c r="G27" s="6" t="s">
        <v>25</v>
      </c>
    </row>
    <row r="28" spans="1:7" ht="17.100000000000001" customHeight="1" x14ac:dyDescent="0.25">
      <c r="A28" s="7" t="s">
        <v>38</v>
      </c>
      <c r="B28" s="10">
        <v>8692.9592045344598</v>
      </c>
      <c r="C28" s="10">
        <v>9691.1271876624305</v>
      </c>
      <c r="D28" s="10">
        <v>10585.335473642001</v>
      </c>
      <c r="E28" s="10">
        <v>1177.70353642896</v>
      </c>
      <c r="F28" s="10">
        <v>2175.8715195569398</v>
      </c>
      <c r="G28" s="10">
        <v>3070.0798055364899</v>
      </c>
    </row>
    <row r="29" spans="1:7" ht="17.100000000000001" customHeight="1" x14ac:dyDescent="0.25">
      <c r="A29" s="4" t="s">
        <v>39</v>
      </c>
      <c r="B29" s="6">
        <v>9276.4192168587706</v>
      </c>
      <c r="C29" s="6">
        <v>9684.80216554855</v>
      </c>
      <c r="D29" s="6">
        <v>10121.4282059619</v>
      </c>
      <c r="E29" s="6">
        <v>1788.5484510256499</v>
      </c>
      <c r="F29" s="6">
        <v>2139.8966656369998</v>
      </c>
      <c r="G29" s="6">
        <v>2604.6386467948</v>
      </c>
    </row>
    <row r="31" spans="1:7" ht="17.100000000000001" customHeight="1" x14ac:dyDescent="0.25">
      <c r="A31" s="179" t="s">
        <v>40</v>
      </c>
      <c r="B31" s="178"/>
      <c r="C31" s="178"/>
      <c r="D31" s="178"/>
      <c r="E31" s="178"/>
      <c r="F31" s="178"/>
      <c r="G31" s="178"/>
    </row>
    <row r="32" spans="1:7" ht="17.100000000000001" customHeight="1" x14ac:dyDescent="0.25">
      <c r="A32" s="179" t="s">
        <v>41</v>
      </c>
      <c r="B32" s="178"/>
      <c r="C32" s="178"/>
      <c r="D32" s="178"/>
      <c r="E32" s="178"/>
      <c r="F32" s="178"/>
      <c r="G32" s="178"/>
    </row>
    <row r="33" spans="1:7" ht="17.100000000000001" customHeight="1" x14ac:dyDescent="0.25">
      <c r="A33" s="179" t="s">
        <v>42</v>
      </c>
      <c r="B33" s="178"/>
      <c r="C33" s="178"/>
      <c r="D33" s="178"/>
      <c r="E33" s="178"/>
      <c r="F33" s="178"/>
      <c r="G33" s="178"/>
    </row>
    <row r="34" spans="1:7" ht="17.100000000000001" customHeight="1" x14ac:dyDescent="0.25">
      <c r="A34" s="179" t="s">
        <v>40</v>
      </c>
      <c r="B34" s="178"/>
      <c r="C34" s="178"/>
      <c r="D34" s="178"/>
      <c r="E34" s="178"/>
      <c r="F34" s="178"/>
      <c r="G34" s="178"/>
    </row>
    <row r="35" spans="1:7" ht="14.1" customHeight="1" x14ac:dyDescent="0.2">
      <c r="A35" s="181" t="s">
        <v>40</v>
      </c>
      <c r="B35" s="178"/>
      <c r="C35" s="178"/>
      <c r="D35" s="178"/>
      <c r="E35" s="178"/>
      <c r="F35" s="178"/>
      <c r="G35" s="178"/>
    </row>
    <row r="36" spans="1:7" ht="17.100000000000001" customHeight="1" x14ac:dyDescent="0.25">
      <c r="A36" s="179" t="s">
        <v>43</v>
      </c>
      <c r="B36" s="178"/>
      <c r="C36" s="178"/>
      <c r="D36" s="178"/>
      <c r="E36" s="178"/>
      <c r="F36" s="178"/>
      <c r="G36" s="178"/>
    </row>
    <row r="37" spans="1:7" ht="17.100000000000001" customHeight="1" x14ac:dyDescent="0.25">
      <c r="A37" s="179" t="s">
        <v>44</v>
      </c>
      <c r="B37" s="178"/>
      <c r="C37" s="178"/>
      <c r="D37" s="178"/>
      <c r="E37" s="178"/>
      <c r="F37" s="178"/>
      <c r="G37" s="178"/>
    </row>
    <row r="38" spans="1:7" ht="17.100000000000001" customHeight="1" x14ac:dyDescent="0.25">
      <c r="A38" s="179" t="s">
        <v>45</v>
      </c>
      <c r="B38" s="178"/>
      <c r="C38" s="178"/>
      <c r="D38" s="178"/>
      <c r="E38" s="178"/>
      <c r="F38" s="178"/>
      <c r="G38" s="178"/>
    </row>
  </sheetData>
  <sortState xmlns:xlrd2="http://schemas.microsoft.com/office/spreadsheetml/2017/richdata2" ref="A6:G27">
    <sortCondition descending="1" ref="F6:F27"/>
  </sortState>
  <mergeCells count="9">
    <mergeCell ref="A35:G35"/>
    <mergeCell ref="A36:G36"/>
    <mergeCell ref="A37:G37"/>
    <mergeCell ref="A38:G38"/>
    <mergeCell ref="A2:G2"/>
    <mergeCell ref="A31:G31"/>
    <mergeCell ref="A32:G32"/>
    <mergeCell ref="A33:G33"/>
    <mergeCell ref="A34:G34"/>
  </mergeCells>
  <printOptions gridLines="1"/>
  <pageMargins left="0.05" right="0.05" top="0.5" bottom="0.5" header="0" footer="0"/>
  <pageSetup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138B21"/>
    <pageSetUpPr fitToPage="1"/>
  </sheetPr>
  <dimension ref="B3:H31"/>
  <sheetViews>
    <sheetView zoomScaleNormal="100" workbookViewId="0"/>
  </sheetViews>
  <sheetFormatPr defaultColWidth="11.42578125" defaultRowHeight="12" customHeight="1" x14ac:dyDescent="0.2"/>
  <cols>
    <col min="1" max="1" width="10" bestFit="1" customWidth="1"/>
    <col min="2" max="2" width="41" bestFit="1" customWidth="1"/>
    <col min="3" max="8" width="18" bestFit="1" customWidth="1"/>
  </cols>
  <sheetData>
    <row r="3" spans="2:8" ht="17.100000000000001" customHeight="1" x14ac:dyDescent="0.25">
      <c r="B3" s="177" t="s">
        <v>60</v>
      </c>
      <c r="C3" s="178"/>
      <c r="D3" s="178"/>
      <c r="E3" s="178"/>
      <c r="F3" s="178"/>
      <c r="G3" s="178"/>
      <c r="H3" s="178"/>
    </row>
    <row r="5" spans="2:8" ht="17.100000000000001" customHeight="1" x14ac:dyDescent="0.25">
      <c r="B5" s="57" t="s">
        <v>1</v>
      </c>
      <c r="C5" s="182" t="s">
        <v>61</v>
      </c>
      <c r="D5" s="182"/>
      <c r="E5" s="182" t="s">
        <v>62</v>
      </c>
      <c r="F5" s="182"/>
      <c r="G5" s="182" t="s">
        <v>63</v>
      </c>
      <c r="H5" s="183"/>
    </row>
    <row r="6" spans="2:8" ht="17.100000000000001" customHeight="1" x14ac:dyDescent="0.25">
      <c r="B6" s="59" t="s">
        <v>8</v>
      </c>
      <c r="C6" s="60" t="s">
        <v>64</v>
      </c>
      <c r="D6" s="61" t="s">
        <v>65</v>
      </c>
      <c r="E6" s="60" t="s">
        <v>64</v>
      </c>
      <c r="F6" s="61" t="s">
        <v>65</v>
      </c>
      <c r="G6" s="60" t="s">
        <v>64</v>
      </c>
      <c r="H6" s="61" t="s">
        <v>65</v>
      </c>
    </row>
    <row r="7" spans="2:8" ht="17.100000000000001" customHeight="1" x14ac:dyDescent="0.25">
      <c r="B7" s="16" t="s">
        <v>35</v>
      </c>
      <c r="C7" s="17">
        <v>206.03</v>
      </c>
      <c r="D7" s="18">
        <v>8.5850000000000009</v>
      </c>
      <c r="E7" s="17">
        <v>48.32</v>
      </c>
      <c r="F7" s="18">
        <v>2.0129999999999999</v>
      </c>
      <c r="G7" s="17">
        <v>156.65100000000001</v>
      </c>
      <c r="H7" s="18">
        <v>6.5270000000000001</v>
      </c>
    </row>
    <row r="8" spans="2:8" ht="17.100000000000001" customHeight="1" x14ac:dyDescent="0.25">
      <c r="B8" s="19" t="s">
        <v>29</v>
      </c>
      <c r="C8" s="20">
        <v>125</v>
      </c>
      <c r="D8" s="21">
        <v>5.2080000000000002</v>
      </c>
      <c r="E8" s="20">
        <v>10</v>
      </c>
      <c r="F8" s="21">
        <v>0.41599999999999998</v>
      </c>
      <c r="G8" s="20">
        <v>101.639</v>
      </c>
      <c r="H8" s="21">
        <v>4.2350000000000003</v>
      </c>
    </row>
    <row r="9" spans="2:8" ht="17.100000000000001" customHeight="1" x14ac:dyDescent="0.25">
      <c r="B9" s="16" t="s">
        <v>37</v>
      </c>
      <c r="C9" s="17">
        <v>83.68</v>
      </c>
      <c r="D9" s="18">
        <v>3.4870000000000001</v>
      </c>
      <c r="E9" s="17">
        <v>30</v>
      </c>
      <c r="F9" s="18">
        <v>1.25</v>
      </c>
      <c r="G9" s="17">
        <v>71.197999999999993</v>
      </c>
      <c r="H9" s="18">
        <v>2.9670000000000001</v>
      </c>
    </row>
    <row r="10" spans="2:8" ht="17.100000000000001" customHeight="1" x14ac:dyDescent="0.25">
      <c r="B10" s="19" t="s">
        <v>31</v>
      </c>
      <c r="C10" s="20">
        <v>77</v>
      </c>
      <c r="D10" s="21">
        <v>3.2080000000000002</v>
      </c>
      <c r="E10" s="20">
        <v>40</v>
      </c>
      <c r="F10" s="21">
        <v>1.667</v>
      </c>
      <c r="G10" s="20">
        <v>68.316999999999993</v>
      </c>
      <c r="H10" s="21">
        <v>2.8460000000000001</v>
      </c>
    </row>
    <row r="11" spans="2:8" ht="17.100000000000001" customHeight="1" x14ac:dyDescent="0.25">
      <c r="B11" s="16" t="s">
        <v>36</v>
      </c>
      <c r="C11" s="17">
        <v>68.492999999999995</v>
      </c>
      <c r="D11" s="18">
        <v>2.8540000000000001</v>
      </c>
      <c r="E11" s="17">
        <v>2.1540000000000001E-3</v>
      </c>
      <c r="F11" s="18">
        <v>0.09</v>
      </c>
      <c r="G11" s="17">
        <v>24.317</v>
      </c>
      <c r="H11" s="18">
        <v>1.0129999999999999</v>
      </c>
    </row>
    <row r="12" spans="2:8" ht="17.100000000000001" customHeight="1" x14ac:dyDescent="0.25">
      <c r="B12" s="19" t="s">
        <v>30</v>
      </c>
      <c r="C12" s="20">
        <v>60</v>
      </c>
      <c r="D12" s="21">
        <v>2.5</v>
      </c>
      <c r="E12" s="20" t="s">
        <v>25</v>
      </c>
      <c r="F12" s="21" t="s">
        <v>25</v>
      </c>
      <c r="G12" s="20">
        <v>48</v>
      </c>
      <c r="H12" s="21">
        <v>2</v>
      </c>
    </row>
    <row r="13" spans="2:8" ht="17.100000000000001" customHeight="1" x14ac:dyDescent="0.25">
      <c r="B13" s="16" t="s">
        <v>22</v>
      </c>
      <c r="C13" s="17">
        <v>30</v>
      </c>
      <c r="D13" s="18">
        <v>1.25</v>
      </c>
      <c r="E13" s="17" t="s">
        <v>25</v>
      </c>
      <c r="F13" s="18" t="s">
        <v>25</v>
      </c>
      <c r="G13" s="17">
        <v>11.3</v>
      </c>
      <c r="H13" s="18">
        <v>0.47099999999999997</v>
      </c>
    </row>
    <row r="14" spans="2:8" ht="17.100000000000001" customHeight="1" x14ac:dyDescent="0.25">
      <c r="B14" s="19" t="s">
        <v>34</v>
      </c>
      <c r="C14" s="20">
        <v>25</v>
      </c>
      <c r="D14" s="21">
        <v>1.042</v>
      </c>
      <c r="E14" s="20">
        <v>2.5</v>
      </c>
      <c r="F14" s="21">
        <v>0.104</v>
      </c>
      <c r="G14" s="20">
        <v>9.8360000000000003</v>
      </c>
      <c r="H14" s="21">
        <v>0.41</v>
      </c>
    </row>
    <row r="15" spans="2:8" ht="17.100000000000001" customHeight="1" x14ac:dyDescent="0.25">
      <c r="B15" s="16" t="s">
        <v>28</v>
      </c>
      <c r="C15" s="17">
        <v>11.04</v>
      </c>
      <c r="D15" s="18">
        <v>0.46</v>
      </c>
      <c r="E15" s="17" t="s">
        <v>25</v>
      </c>
      <c r="F15" s="18" t="s">
        <v>25</v>
      </c>
      <c r="G15" s="17">
        <v>6.9</v>
      </c>
      <c r="H15" s="18">
        <v>0.28799999999999998</v>
      </c>
    </row>
    <row r="16" spans="2:8" ht="17.100000000000001" customHeight="1" x14ac:dyDescent="0.25">
      <c r="B16" s="19" t="s">
        <v>18</v>
      </c>
      <c r="C16" s="20">
        <v>10.55064</v>
      </c>
      <c r="D16" s="21">
        <v>0.43961</v>
      </c>
      <c r="E16" s="20">
        <v>0</v>
      </c>
      <c r="F16" s="21">
        <v>0</v>
      </c>
      <c r="G16" s="20">
        <v>0.69652999999999998</v>
      </c>
      <c r="H16" s="21">
        <v>2.9020000000000001E-2</v>
      </c>
    </row>
    <row r="17" spans="2:8" ht="17.100000000000001" customHeight="1" x14ac:dyDescent="0.25">
      <c r="B17" s="16" t="s">
        <v>16</v>
      </c>
      <c r="C17" s="17">
        <v>4.75</v>
      </c>
      <c r="D17" s="18">
        <v>0.19800000000000001</v>
      </c>
      <c r="E17" s="17" t="s">
        <v>25</v>
      </c>
      <c r="F17" s="18" t="s">
        <v>25</v>
      </c>
      <c r="G17" s="17" t="s">
        <v>25</v>
      </c>
      <c r="H17" s="18" t="s">
        <v>25</v>
      </c>
    </row>
    <row r="18" spans="2:8" ht="17.100000000000001" customHeight="1" x14ac:dyDescent="0.25">
      <c r="B18" s="19" t="s">
        <v>49</v>
      </c>
      <c r="C18" s="20">
        <v>4.2202200000000003</v>
      </c>
      <c r="D18" s="21">
        <v>0.17584</v>
      </c>
      <c r="E18" s="20">
        <v>0</v>
      </c>
      <c r="F18" s="21">
        <v>0</v>
      </c>
      <c r="G18" s="20">
        <v>2.4266299999999998</v>
      </c>
      <c r="H18" s="21">
        <v>0.10111000000000001</v>
      </c>
    </row>
    <row r="19" spans="2:8" ht="17.100000000000001" customHeight="1" x14ac:dyDescent="0.25">
      <c r="B19" s="16" t="s">
        <v>21</v>
      </c>
      <c r="C19" s="17">
        <v>2.4</v>
      </c>
      <c r="D19" s="18">
        <v>0.1</v>
      </c>
      <c r="E19" s="17">
        <v>0</v>
      </c>
      <c r="F19" s="18">
        <v>0</v>
      </c>
      <c r="G19" s="17">
        <v>0.49936999999999998</v>
      </c>
      <c r="H19" s="18">
        <v>2.0809999999999999E-2</v>
      </c>
    </row>
    <row r="20" spans="2:8" ht="17.100000000000001" customHeight="1" x14ac:dyDescent="0.25">
      <c r="B20" s="19" t="s">
        <v>27</v>
      </c>
      <c r="C20" s="20">
        <v>2.11</v>
      </c>
      <c r="D20" s="21">
        <v>8.7999999999999995E-2</v>
      </c>
      <c r="E20" s="20">
        <v>0</v>
      </c>
      <c r="F20" s="21">
        <v>0</v>
      </c>
      <c r="G20" s="20">
        <v>0.65641000000000005</v>
      </c>
      <c r="H20" s="21">
        <v>2.7349999999999999E-2</v>
      </c>
    </row>
    <row r="21" spans="2:8" ht="17.100000000000001" customHeight="1" x14ac:dyDescent="0.25">
      <c r="B21" s="16" t="s">
        <v>96</v>
      </c>
      <c r="C21" s="17">
        <v>1.8</v>
      </c>
      <c r="D21" s="18">
        <v>7.5999999999999998E-2</v>
      </c>
      <c r="E21" s="17">
        <v>0.6</v>
      </c>
      <c r="F21" s="18">
        <v>2.5000000000000001E-2</v>
      </c>
      <c r="G21" s="17">
        <v>0.8</v>
      </c>
      <c r="H21" s="18">
        <v>3.3000000000000002E-2</v>
      </c>
    </row>
    <row r="22" spans="2:8" ht="17.100000000000001" customHeight="1" x14ac:dyDescent="0.25">
      <c r="B22" s="19" t="s">
        <v>19</v>
      </c>
      <c r="C22" s="20">
        <v>0.59</v>
      </c>
      <c r="D22" s="21" t="s">
        <v>25</v>
      </c>
      <c r="E22" s="20">
        <v>7.1999999999999995E-2</v>
      </c>
      <c r="F22" s="21" t="s">
        <v>25</v>
      </c>
      <c r="G22" s="20">
        <v>0.28599999999999998</v>
      </c>
      <c r="H22" s="21" t="s">
        <v>25</v>
      </c>
    </row>
    <row r="23" spans="2:8" ht="17.100000000000001" customHeight="1" x14ac:dyDescent="0.25">
      <c r="B23" s="16" t="s">
        <v>32</v>
      </c>
      <c r="C23" s="17">
        <v>0.51200000000000001</v>
      </c>
      <c r="D23" s="18" t="s">
        <v>25</v>
      </c>
      <c r="E23" s="17">
        <v>0.221</v>
      </c>
      <c r="F23" s="18" t="s">
        <v>25</v>
      </c>
      <c r="G23" s="17">
        <v>0.38700000000000001</v>
      </c>
      <c r="H23" s="18" t="s">
        <v>25</v>
      </c>
    </row>
    <row r="24" spans="2:8" ht="17.100000000000001" customHeight="1" x14ac:dyDescent="0.25">
      <c r="B24" s="54" t="s">
        <v>67</v>
      </c>
      <c r="C24" s="55">
        <f>SUM(C7:C23)</f>
        <v>713.17585999999994</v>
      </c>
      <c r="D24" s="56">
        <f>SUM(D7:D23)</f>
        <v>29.671450000000004</v>
      </c>
      <c r="E24" s="55">
        <f>SUM(E7:E23)</f>
        <v>131.71515399999998</v>
      </c>
      <c r="F24" s="56">
        <f t="shared" ref="F24:H24" si="0">SUM(F7:F23)</f>
        <v>5.5650000000000004</v>
      </c>
      <c r="G24" s="55">
        <f t="shared" si="0"/>
        <v>503.90994000000001</v>
      </c>
      <c r="H24" s="56">
        <f t="shared" si="0"/>
        <v>20.96829</v>
      </c>
    </row>
    <row r="26" spans="2:8" ht="17.100000000000001" customHeight="1" x14ac:dyDescent="0.25">
      <c r="B26" s="177" t="s">
        <v>68</v>
      </c>
      <c r="C26" s="177"/>
      <c r="D26" s="177"/>
      <c r="E26" s="177"/>
      <c r="F26" s="177"/>
      <c r="G26" s="177"/>
      <c r="H26" s="177"/>
    </row>
    <row r="27" spans="2:8" ht="12" customHeight="1" x14ac:dyDescent="0.2">
      <c r="B27" s="40"/>
      <c r="C27" s="40"/>
      <c r="D27" s="40"/>
      <c r="E27" s="40"/>
      <c r="F27" s="40"/>
      <c r="G27" s="40"/>
      <c r="H27" s="40"/>
    </row>
    <row r="28" spans="2:8" ht="12" customHeight="1" x14ac:dyDescent="0.25">
      <c r="B28" s="57" t="s">
        <v>1</v>
      </c>
      <c r="C28" s="182" t="s">
        <v>61</v>
      </c>
      <c r="D28" s="182"/>
      <c r="E28" s="65"/>
      <c r="F28" s="65"/>
      <c r="G28" s="65"/>
      <c r="H28" s="65"/>
    </row>
    <row r="29" spans="2:8" ht="12" customHeight="1" x14ac:dyDescent="0.25">
      <c r="B29" s="59" t="s">
        <v>98</v>
      </c>
      <c r="C29" s="15" t="s">
        <v>64</v>
      </c>
      <c r="D29" s="58" t="s">
        <v>65</v>
      </c>
      <c r="E29" s="65"/>
      <c r="F29" s="65"/>
      <c r="G29" s="65"/>
      <c r="H29" s="65"/>
    </row>
    <row r="30" spans="2:8" ht="16.5" customHeight="1" x14ac:dyDescent="0.25">
      <c r="B30" s="62" t="s">
        <v>66</v>
      </c>
      <c r="C30" s="63">
        <v>65</v>
      </c>
      <c r="D30" s="64">
        <v>2.7080000000000002</v>
      </c>
      <c r="E30" s="65"/>
      <c r="F30" s="65"/>
      <c r="G30" s="65"/>
      <c r="H30" s="65"/>
    </row>
    <row r="31" spans="2:8" ht="12" customHeight="1" x14ac:dyDescent="0.2">
      <c r="E31" s="65"/>
      <c r="F31" s="65"/>
      <c r="G31" s="65"/>
      <c r="H31" s="65"/>
    </row>
  </sheetData>
  <mergeCells count="6">
    <mergeCell ref="B3:H3"/>
    <mergeCell ref="B26:H26"/>
    <mergeCell ref="C28:D28"/>
    <mergeCell ref="C5:D5"/>
    <mergeCell ref="E5:F5"/>
    <mergeCell ref="G5:H5"/>
  </mergeCells>
  <printOptions gridLines="1"/>
  <pageMargins left="0.05" right="0.05" top="0.5" bottom="0.5" header="0" footer="0"/>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Notes</vt:lpstr>
      <vt:lpstr>Glossary</vt:lpstr>
      <vt:lpstr>Activity</vt:lpstr>
      <vt:lpstr>Oil and Condensate</vt:lpstr>
      <vt:lpstr>GAS</vt:lpstr>
      <vt:lpstr>LPG</vt:lpstr>
      <vt:lpstr>Gas and LPG Combined</vt:lpstr>
      <vt:lpstr>Gas System Deliverability</vt:lpstr>
      <vt:lpstr>2C Resources</vt:lpstr>
      <vt:lpstr>Petroleum Initially in Place</vt:lpstr>
      <vt:lpstr>Oil Production Profile</vt:lpstr>
      <vt:lpstr>Gas LPG Production Profile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Petroleum reserves 1 Jan 2021</dc:title>
  <cp:keywords>MAKO ID 174747850</cp:keywords>
  <cp:revision>1</cp:revision>
  <dcterms:created xsi:type="dcterms:W3CDTF">2021-05-31T21:24:56Z</dcterms:created>
  <dcterms:modified xsi:type="dcterms:W3CDTF">2025-05-22T01:42:33Z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2025-05-22T01:42:07Z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3ac662d4-6af0-42c1-84c2-fbab64d03f91</vt:lpwstr>
  </property>
  <property fmtid="{D5CDD505-2E9C-101B-9397-08002B2CF9AE}" pid="8" name="MSIP_Label_738466f7-346c-47bb-a4d2-4a6558d61975_ContentBits">
    <vt:lpwstr>0</vt:lpwstr>
  </property>
</Properties>
</file>