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https://mbienewzealand-my.sharepoint.com/personal/jan-yves_ruzicka_mbie_govt_nz/Documents/Documents/Docs/Inbox/Historical webtables/"/>
    </mc:Choice>
  </mc:AlternateContent>
  <xr:revisionPtr revIDLastSave="1" documentId="11_11DEEBD5C257BFEDCF29029F5713D05B55CC7A85" xr6:coauthVersionLast="47" xr6:coauthVersionMax="47" xr10:uidLastSave="{5EFDBBEB-F58F-4CDB-B740-8FD89294F9FD}"/>
  <bookViews>
    <workbookView xWindow="-120" yWindow="-120" windowWidth="29040" windowHeight="15720" xr2:uid="{00000000-000D-0000-FFFF-FFFF00000000}"/>
  </bookViews>
  <sheets>
    <sheet name="Contents" sheetId="10" r:id="rId1"/>
    <sheet name="Notes" sheetId="11" r:id="rId2"/>
    <sheet name="Glossary" sheetId="12" r:id="rId3"/>
    <sheet name="Activity" sheetId="13" r:id="rId4"/>
    <sheet name="Oil and Condensate" sheetId="1" r:id="rId5"/>
    <sheet name="GAS" sheetId="2" r:id="rId6"/>
    <sheet name="LPG" sheetId="3" r:id="rId7"/>
    <sheet name="Gas and LPG Combined" sheetId="4" r:id="rId8"/>
    <sheet name="Gas System Deliverability" sheetId="5" r:id="rId9"/>
    <sheet name="2C Resources" sheetId="6" r:id="rId10"/>
    <sheet name="Petroleum Initially in Place" sheetId="7" r:id="rId11"/>
    <sheet name="Oil Production Profile" sheetId="8" r:id="rId12"/>
    <sheet name="Gas LPG Production Profile" sheetId="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3" l="1"/>
  <c r="N5" i="13"/>
  <c r="O5" i="13"/>
  <c r="P5" i="13"/>
  <c r="Q5" i="13"/>
  <c r="R5" i="13"/>
  <c r="S5" i="13"/>
  <c r="M10" i="13"/>
  <c r="N10" i="13"/>
  <c r="O10" i="13"/>
  <c r="P10" i="13"/>
  <c r="Q10" i="13"/>
  <c r="R10" i="13"/>
  <c r="S10" i="13"/>
  <c r="P12" i="13"/>
  <c r="Q12" i="13"/>
  <c r="R12" i="13"/>
  <c r="S12" i="13"/>
  <c r="P13" i="13"/>
  <c r="Q13" i="13"/>
  <c r="R13" i="13"/>
  <c r="P14" i="13"/>
  <c r="Q14" i="13"/>
  <c r="R14" i="13"/>
  <c r="S14" i="13"/>
  <c r="M15" i="13"/>
  <c r="N15" i="13"/>
  <c r="O15" i="13"/>
  <c r="P22" i="13"/>
  <c r="P24" i="13" s="1"/>
  <c r="Q22" i="13"/>
  <c r="Q24" i="13" s="1"/>
  <c r="R22" i="13"/>
  <c r="R24" i="13" s="1"/>
  <c r="S22" i="13"/>
  <c r="S24" i="13" s="1"/>
  <c r="P23" i="13"/>
  <c r="Q23" i="13"/>
  <c r="R23" i="13"/>
  <c r="S23" i="13"/>
  <c r="M24" i="13"/>
  <c r="N24" i="13"/>
  <c r="O24" i="13"/>
  <c r="P26" i="13"/>
  <c r="Q26" i="13"/>
  <c r="R26" i="13"/>
  <c r="S26" i="13"/>
  <c r="P27" i="13"/>
  <c r="P28" i="13" s="1"/>
  <c r="Q27" i="13"/>
  <c r="R27" i="13"/>
  <c r="S27" i="13"/>
  <c r="S28" i="13" s="1"/>
  <c r="B28" i="13"/>
  <c r="C28" i="13"/>
  <c r="D28" i="13"/>
  <c r="E28" i="13"/>
  <c r="F28" i="13"/>
  <c r="G28" i="13"/>
  <c r="H28" i="13"/>
  <c r="I28" i="13"/>
  <c r="J28" i="13"/>
  <c r="K28" i="13"/>
  <c r="L28" i="13"/>
  <c r="M28" i="13"/>
  <c r="N28" i="13"/>
  <c r="O28" i="13"/>
  <c r="P33" i="13"/>
  <c r="Q33" i="13"/>
  <c r="R33" i="13"/>
  <c r="S33" i="13"/>
  <c r="P38" i="13"/>
  <c r="Q38" i="13"/>
  <c r="R38" i="13"/>
  <c r="S38" i="13"/>
  <c r="B42" i="13"/>
  <c r="C42" i="13"/>
  <c r="D42" i="13"/>
  <c r="E42" i="13"/>
  <c r="F42" i="13"/>
  <c r="G42" i="13"/>
  <c r="H42" i="13"/>
  <c r="I42" i="13"/>
  <c r="J42" i="13"/>
  <c r="K42" i="13"/>
  <c r="L42" i="13"/>
  <c r="M42" i="13"/>
  <c r="N42" i="13"/>
  <c r="O42" i="13"/>
  <c r="P42" i="13"/>
  <c r="Q42" i="13"/>
  <c r="R42" i="13"/>
  <c r="S42" i="13"/>
  <c r="R28" i="13" l="1"/>
  <c r="Q28" i="13"/>
  <c r="P15" i="13"/>
  <c r="Q15" i="13"/>
  <c r="S15" i="13"/>
  <c r="R15" i="13"/>
</calcChain>
</file>

<file path=xl/sharedStrings.xml><?xml version="1.0" encoding="utf-8"?>
<sst xmlns="http://schemas.openxmlformats.org/spreadsheetml/2006/main" count="1738" uniqueCount="198">
  <si>
    <t>Oil and Condensate Reserves - as at 1 January 2020</t>
  </si>
  <si>
    <t/>
  </si>
  <si>
    <t>Ultimate Recoverable
(1P)</t>
  </si>
  <si>
    <t>Ultimate Recoverable
(2P)</t>
  </si>
  <si>
    <t>Ultimate Recoverable
(3P)</t>
  </si>
  <si>
    <t>Remaining Reserves
(1P)</t>
  </si>
  <si>
    <t>Remaining Reserves
(2P)</t>
  </si>
  <si>
    <t>Remaining Reserves
(3P)</t>
  </si>
  <si>
    <t>Field</t>
  </si>
  <si>
    <t>Type</t>
  </si>
  <si>
    <t>Mm3</t>
  </si>
  <si>
    <t>mmbbls</t>
  </si>
  <si>
    <t>PJ</t>
  </si>
  <si>
    <t>Moturoa</t>
  </si>
  <si>
    <t>OIL</t>
  </si>
  <si>
    <t>Radnor</t>
  </si>
  <si>
    <t>CONDENSATE</t>
  </si>
  <si>
    <t>-</t>
  </si>
  <si>
    <t>Surrey</t>
  </si>
  <si>
    <t>Sidewinder</t>
  </si>
  <si>
    <t>Copper Moki</t>
  </si>
  <si>
    <t>Rimu</t>
  </si>
  <si>
    <t>Tariki</t>
  </si>
  <si>
    <t>OIL/CONDENSATE</t>
  </si>
  <si>
    <t>Kowhai</t>
  </si>
  <si>
    <t>Kauri &amp; Manutahi</t>
  </si>
  <si>
    <t>Cheal and Cardiff</t>
  </si>
  <si>
    <t>Mangahewa</t>
  </si>
  <si>
    <t>Kupe</t>
  </si>
  <si>
    <t>Waihapa/Ngaere</t>
  </si>
  <si>
    <t>Tui, Amokura &amp; Pateke</t>
  </si>
  <si>
    <t>Maari &amp; Manaia</t>
  </si>
  <si>
    <t>McKee</t>
  </si>
  <si>
    <t>Pohokura</t>
  </si>
  <si>
    <t>Kapuni</t>
  </si>
  <si>
    <t>Maui</t>
  </si>
  <si>
    <r>
      <t>Total</t>
    </r>
    <r>
      <rPr>
        <b/>
        <vertAlign val="superscript"/>
        <sz val="11"/>
        <color rgb="FF000000"/>
        <rFont val="Calibri"/>
        <family val="2"/>
      </rPr>
      <t>(1)</t>
    </r>
  </si>
  <si>
    <r>
      <t>All fields</t>
    </r>
    <r>
      <rPr>
        <vertAlign val="superscript"/>
        <sz val="11"/>
        <color rgb="FF000000"/>
        <rFont val="Calibri"/>
        <family val="2"/>
      </rPr>
      <t>(2)</t>
    </r>
  </si>
  <si>
    <t/>
  </si>
  <si>
    <r>
      <rPr>
        <vertAlign val="superscript"/>
        <sz val="11"/>
        <color rgb="FF000000"/>
        <rFont val="Calibri"/>
        <family val="2"/>
      </rPr>
      <t>1</t>
    </r>
    <r>
      <rPr>
        <sz val="11"/>
        <color rgb="FF000000"/>
        <rFont val="Calibri"/>
        <family val="2"/>
      </rPr>
      <t>Arithmetic total</t>
    </r>
  </si>
  <si>
    <r>
      <rPr>
        <vertAlign val="superscript"/>
        <sz val="11"/>
        <color rgb="FF000000"/>
        <rFont val="Calibri"/>
        <family val="2"/>
      </rPr>
      <t>2</t>
    </r>
    <r>
      <rPr>
        <sz val="11"/>
        <color rgb="FF000000"/>
        <rFont val="Calibri"/>
        <family val="2"/>
      </rPr>
      <t>The 'All fields' 1P and 3P values were estimated based on probabilistic summation using a Monte Carlo simulation. Arithmetic summation of 1P values will return a number with a much lower probability of occurring. 2P values may be totalled safely</t>
    </r>
  </si>
  <si>
    <t>*Maari includes Maari and Manaia</t>
  </si>
  <si>
    <t>*Ngatoro includes Ngatoro, Kaimiro, Windsor, and Goldie</t>
  </si>
  <si>
    <t>*Turangi includes Turangi, Ohanga, Onaero, and Urenui</t>
  </si>
  <si>
    <r>
      <rPr>
        <b/>
        <vertAlign val="superscript"/>
        <sz val="11"/>
        <color rgb="FF000000"/>
        <rFont val="Calibri"/>
        <family val="2"/>
      </rPr>
      <t>3</t>
    </r>
    <r>
      <rPr>
        <b/>
        <sz val="11"/>
        <color rgb="FF000000"/>
        <rFont val="Calibri"/>
        <family val="2"/>
      </rPr>
      <t>Natural Gas - as at 1 January 2020</t>
    </r>
  </si>
  <si>
    <t>Bcf</t>
  </si>
  <si>
    <t>Hanmer Springs</t>
  </si>
  <si>
    <t>Supplejack</t>
  </si>
  <si>
    <r>
      <rPr>
        <vertAlign val="superscript"/>
        <sz val="11"/>
        <color rgb="FF000000"/>
        <rFont val="Calibri"/>
        <family val="2"/>
      </rPr>
      <t>3</t>
    </r>
    <r>
      <rPr>
        <sz val="11"/>
        <color rgb="FF000000"/>
        <rFont val="Calibri"/>
        <family val="2"/>
      </rPr>
      <t>These figures represent the combined total of gas and LPG reserves. Units were limited to petajoules (PJ) for ease of comparison.</t>
    </r>
  </si>
  <si>
    <t>LPG Reserves - as at 1 January 2020</t>
  </si>
  <si>
    <t>kt</t>
  </si>
  <si>
    <t>Gas and LPG Combined Reserves - as at 1 January 2020</t>
  </si>
  <si>
    <t>Gas System Deliverability - 2019</t>
  </si>
  <si>
    <t>Maximum Deliverability</t>
  </si>
  <si>
    <t>Minimum Deliverability</t>
  </si>
  <si>
    <t>Actual average for 2019</t>
  </si>
  <si>
    <t>TJ/day</t>
  </si>
  <si>
    <t>TJ/hour</t>
  </si>
  <si>
    <t>Total</t>
  </si>
  <si>
    <t>*Includes Cheal Northeast</t>
  </si>
  <si>
    <t>Contingent Resources - as at 1 January 2020</t>
  </si>
  <si>
    <r>
      <t>Contingent Resources</t>
    </r>
    <r>
      <rPr>
        <b/>
        <vertAlign val="superscript"/>
        <sz val="11"/>
        <color rgb="FF000000"/>
        <rFont val="Calibri"/>
        <family val="2"/>
      </rPr>
      <t>1</t>
    </r>
  </si>
  <si>
    <t>Oil
(million
barrels)</t>
  </si>
  <si>
    <t>Condensate
(million
barrels)</t>
  </si>
  <si>
    <t>LPG
(1,000
tonnes)</t>
  </si>
  <si>
    <t>Gas
(PJ)</t>
  </si>
  <si>
    <t/>
  </si>
  <si>
    <t>Puka</t>
  </si>
  <si>
    <t>Karewa</t>
  </si>
  <si>
    <r>
      <rPr>
        <vertAlign val="superscript"/>
        <sz val="11"/>
        <color rgb="FF000000"/>
        <rFont val="Calibri"/>
        <family val="2"/>
      </rPr>
      <t>1</t>
    </r>
    <r>
      <rPr>
        <sz val="11"/>
        <color rgb="FF000000"/>
        <rFont val="Calibri"/>
        <family val="2"/>
      </rPr>
      <t>Estimated quantities, at a given date, potentially recoverable from known</t>
    </r>
  </si>
  <si>
    <t>accumulations, but for which the applied project(s) are not yet considered mature</t>
  </si>
  <si>
    <t>enough for commercial development due to one or more contingencies.</t>
  </si>
  <si>
    <t>Petroleum initially in place - as at 1 January 2020</t>
  </si>
  <si>
    <t>Liquids</t>
  </si>
  <si>
    <t>Gas</t>
  </si>
  <si>
    <t>P1</t>
  </si>
  <si>
    <t>P2</t>
  </si>
  <si>
    <t>P3</t>
  </si>
  <si>
    <t>MMm3</t>
  </si>
  <si>
    <t>MMbbl</t>
  </si>
  <si>
    <t>Bscf</t>
  </si>
  <si>
    <t>Crude Oil and Condensate Production Profile (Forecast) – mmbbl</t>
  </si>
  <si>
    <r>
      <t>Gas Production Profile (Forecast) – PJ</t>
    </r>
    <r>
      <rPr>
        <b/>
        <vertAlign val="superscript"/>
        <sz val="11"/>
        <color rgb="FF000000"/>
        <rFont val="Calibri"/>
        <family val="2"/>
      </rPr>
      <t>1</t>
    </r>
  </si>
  <si>
    <r>
      <t>LPG Production Profile (Forecast) – PJ</t>
    </r>
    <r>
      <rPr>
        <b/>
        <vertAlign val="superscript"/>
        <sz val="11"/>
        <color rgb="FF000000"/>
        <rFont val="Calibri"/>
        <family val="2"/>
      </rPr>
      <t>2</t>
    </r>
  </si>
  <si>
    <r>
      <rPr>
        <vertAlign val="superscript"/>
        <sz val="11"/>
        <color rgb="FF000000"/>
        <rFont val="Calibri"/>
        <family val="2"/>
      </rPr>
      <t>1</t>
    </r>
    <r>
      <rPr>
        <sz val="11"/>
        <color rgb="FF000000"/>
        <rFont val="Calibri"/>
        <family val="2"/>
      </rPr>
      <t>Conversion to PJ from bcf using 1 ft3 = 0.0283168 m3  and weighted average calorific values from each individual field</t>
    </r>
  </si>
  <si>
    <r>
      <rPr>
        <vertAlign val="superscript"/>
        <sz val="11"/>
        <color rgb="FF000000"/>
        <rFont val="Calibri"/>
        <family val="2"/>
      </rPr>
      <t>2</t>
    </r>
    <r>
      <rPr>
        <sz val="11"/>
        <color rgb="FF000000"/>
        <rFont val="Calibri"/>
        <family val="2"/>
      </rPr>
      <t>Conversion to PJ from kt using 1 PJ = 20.25 kt</t>
    </r>
  </si>
  <si>
    <t>Maari*</t>
  </si>
  <si>
    <t>Tui</t>
  </si>
  <si>
    <t>Turangi*</t>
  </si>
  <si>
    <t>Ngatoro*</t>
  </si>
  <si>
    <t>Cheal</t>
  </si>
  <si>
    <t>Cheal E</t>
  </si>
  <si>
    <t>Kauri/Manutahi</t>
  </si>
  <si>
    <t>Turangi</t>
  </si>
  <si>
    <t>Ngatoro</t>
  </si>
  <si>
    <t>Kauri</t>
  </si>
  <si>
    <t>Maari</t>
  </si>
  <si>
    <t>Ahuroa Gas Storage facility</t>
  </si>
  <si>
    <t>.</t>
  </si>
  <si>
    <t>New Zealand Oil and Gas Reserves tables</t>
  </si>
  <si>
    <t>Produced by 
Markets Team
Evidence and Insights Branch
Ministry of Business, Innovation and Employment</t>
  </si>
  <si>
    <t>energyinfo@mbie.govt.nz</t>
  </si>
  <si>
    <t>These tables can also be found alongside the Energy in New Zealand publication</t>
  </si>
  <si>
    <t>Energy in New Zealand</t>
  </si>
  <si>
    <t>Notes</t>
  </si>
  <si>
    <t>A description of the methodology used in creation of the main reserves tables</t>
  </si>
  <si>
    <t>Glossary</t>
  </si>
  <si>
    <t>Explanation of the terminology used to describe oil and gas reserves</t>
  </si>
  <si>
    <t>Activity</t>
  </si>
  <si>
    <t>Summary of prospecting, exploration and mining activity during the year.</t>
  </si>
  <si>
    <t>Oil and Condensate</t>
  </si>
  <si>
    <t>Summary table of oil and condensate reserves as at 1 Jan 2019. Includes 1P, 2P, and 3P Ultimately Recoverable Reserves, and Remaining Reserves by field</t>
  </si>
  <si>
    <t>Summary table of gas reserves as at 1 Jan 2019. Includes 1P, 2P, and 3P Ultimately Recoverable Reserves, and Remaining Reserves by field</t>
  </si>
  <si>
    <t>LPG</t>
  </si>
  <si>
    <t>Summary table of LPG reserves as at 1 Jan 2019. Includes 1P, 2P, and 3P Ultimately Recoverable Reserves, and Remaining Reserves by field</t>
  </si>
  <si>
    <t>Units include kilotonnes (kt), and petajoules (PJ)</t>
  </si>
  <si>
    <t>Gas and LPG combined</t>
  </si>
  <si>
    <t>Summary table of combined Gas and LPG reserves as at 1 Jan 2019. Includes 1P, 2P, and 3P Ultimately Recoverable Reserves, and Remaining Reserves by field</t>
  </si>
  <si>
    <t>Units are constrained to petajoules (PJ)</t>
  </si>
  <si>
    <t>Gas system deliverability</t>
  </si>
  <si>
    <t>Minimum, maximum, and average gas deliverability for 2018, by field</t>
  </si>
  <si>
    <t>2C resources</t>
  </si>
  <si>
    <t>Contingent resources by field as at 1 Jan 2019</t>
  </si>
  <si>
    <t>Petroleum Initially in Place</t>
  </si>
  <si>
    <t>Summary table of commodities initially in place</t>
  </si>
  <si>
    <t>Oil production profile</t>
  </si>
  <si>
    <t>Forecast oil production by field</t>
  </si>
  <si>
    <t>Gas/LPG production profile</t>
  </si>
  <si>
    <t>Forecast gas and LPG production by field</t>
  </si>
  <si>
    <t>Monte Carlo methodology</t>
  </si>
  <si>
    <t>The P1 and P3 totals in this workbook were derived using a Monte Carlo simulation of the possible distribution of each field's reserves.</t>
  </si>
  <si>
    <t>The process used is as follows:</t>
  </si>
  <si>
    <t>1. Each field submits Annual Summary Reports to MBIE. These returns include several units of measure. We only use the PJ units for calculation purposes and to ensure a simple comparison between fuel types. Conversion to other units is achieved using the data provided by each operator.</t>
  </si>
  <si>
    <t>2. The reported P2 and P1 figures are then used to calculate a standard deviation for each field. For this calculation, we assume the P2 to be the mean, and P1 to be the 0.1 quantile.</t>
  </si>
  <si>
    <t>The calculation used is SD = (P1 - P2)/qnorm(0.1)</t>
  </si>
  <si>
    <t>3. We have used a lognormal distribution to model potential volumes for each field.</t>
  </si>
  <si>
    <t>The lognormal requires calculation of the location and shape parameters. These are calculated as follows where s is the standard deviation, and m is the mean.</t>
  </si>
  <si>
    <t>location = log(m^2 / sqrt(s^2 + m^2))</t>
  </si>
  <si>
    <t>shape = sqrt(log(1 + (s^2 / m^2)))</t>
  </si>
  <si>
    <t>4. The data is then filtered by commodity (gas, oil, condensate, lpg) and calculations are performed on each fuel type subset.</t>
  </si>
  <si>
    <t>5. We now calculate 100,000 samples for each field based on the lognormal distribution of possible values</t>
  </si>
  <si>
    <t>6. Each set of samples is summed, leaving us with 100,000 possible national totals</t>
  </si>
  <si>
    <t>7. This simulated set of national totals effectively forms a distribution of possible values. We take the 0.1, 0.5, and 0.9 quantiles of this range as the P1, P2, and P3 values respectively.</t>
  </si>
  <si>
    <t>Note on LPG methodology</t>
  </si>
  <si>
    <t>The calculation of LPG reserves does not include any process conversion losses associated with bringing the LPG to market</t>
  </si>
  <si>
    <t>The volumes are a direct reflection of the volumes reported by each operator in the Annual Summary Reports</t>
  </si>
  <si>
    <t>Key terms used within this document</t>
  </si>
  <si>
    <t>1P, 2P, 3P reserves</t>
  </si>
  <si>
    <t>1P reserves are Proven reserves (both developed and undeveloped). These reserves have a 90% certainty of being produced.</t>
  </si>
  <si>
    <t>2P reserves Proven reserves + Probable reserves, hence 2P. These reserves have a 50% certainty of being produced.</t>
  </si>
  <si>
    <t>3P reserves are proven reserves + probable reserves + possible reserves, hence 3P. These reserves have a 10% certainty of being produced.</t>
  </si>
  <si>
    <t>Ultimately recoverable reserves</t>
  </si>
  <si>
    <t>The Ultimately Recoverable reserves is the sum of the estimated resources at a particular time and the cumulative production up to that time.</t>
  </si>
  <si>
    <t>Remaining reserves</t>
  </si>
  <si>
    <t>The Remaining Reserves are the estimated volume of resource in the ground that is still recoverable given the technological and economic factors at the time.</t>
  </si>
  <si>
    <t>Contingent Resources</t>
  </si>
  <si>
    <t>Contingent Resources are resources estimated at a particular time to be potentially recoverable, but which are not commercially recoverable at that time. This could be a result of technological barriers, or economic factors. It is possible for remaining reserves to be reclassified as Contingent Resources in light of changing economic conditions.</t>
  </si>
  <si>
    <t>Petroleum initially in place</t>
  </si>
  <si>
    <r>
      <t xml:space="preserve">This is the quantity of petroleum estimated to have originally existed in naturally occurring formations. It is defined as the quantity of petroleum estimated to be in known accumulations, plus cumulative production from those resources, plus estimated quantities yet to be discovered. 
</t>
    </r>
    <r>
      <rPr>
        <i/>
        <sz val="10"/>
        <color theme="1"/>
        <rFont val="Calibri"/>
        <family val="2"/>
      </rPr>
      <t xml:space="preserve">Source https://www.spe.org/industry/petroleum-resources-classification-system-definitions.php </t>
    </r>
  </si>
  <si>
    <r>
      <t>Units include million cubic metres (Mm</t>
    </r>
    <r>
      <rPr>
        <i/>
        <vertAlign val="superscript"/>
        <sz val="11"/>
        <color theme="1"/>
        <rFont val="Calibri"/>
        <family val="2"/>
      </rPr>
      <t>3</t>
    </r>
    <r>
      <rPr>
        <i/>
        <sz val="11"/>
        <color theme="1"/>
        <rFont val="Calibri"/>
        <family val="2"/>
      </rPr>
      <t>), million barrels (mmbbls), and petajoules (PJ)</t>
    </r>
  </si>
  <si>
    <r>
      <t>Units include million cubic metres (Mm</t>
    </r>
    <r>
      <rPr>
        <i/>
        <vertAlign val="superscript"/>
        <sz val="11"/>
        <color theme="1"/>
        <rFont val="Calibri"/>
        <family val="2"/>
      </rPr>
      <t>3</t>
    </r>
    <r>
      <rPr>
        <i/>
        <sz val="11"/>
        <color theme="1"/>
        <rFont val="Calibri"/>
        <family val="2"/>
      </rPr>
      <t>),billion cubic feet (Bcf), and petajoules (PJ)</t>
    </r>
  </si>
  <si>
    <t>Total No of Permits</t>
  </si>
  <si>
    <t>Number of PMPs and PMLs at Granted Status</t>
  </si>
  <si>
    <t>Number of PEPs &amp; PPPs at Granted Status</t>
  </si>
  <si>
    <t>Total Permits Ended</t>
  </si>
  <si>
    <t>Permits revoked</t>
  </si>
  <si>
    <t>Permits expired</t>
  </si>
  <si>
    <t>Permits surrenderred</t>
  </si>
  <si>
    <t>Total Permits Granted</t>
  </si>
  <si>
    <t>PMPs Granted</t>
  </si>
  <si>
    <t>PEPs Granted</t>
  </si>
  <si>
    <t>PPPs Granted</t>
  </si>
  <si>
    <t>Expenditure, All Permits – National Total ($NZDm)</t>
  </si>
  <si>
    <t>PMP/PML National Expenditure ($NZDm)</t>
  </si>
  <si>
    <t>PEP &amp; PPP National Expenditure ($NZDm)</t>
  </si>
  <si>
    <t>Total Seismic Expenditure ($NZDm)</t>
  </si>
  <si>
    <t>Reprocessing Expenditure ($NZDm)</t>
  </si>
  <si>
    <t>Acquisition Expenditure ($NZDm)</t>
  </si>
  <si>
    <r>
      <t>3-D Seismic Reprocessed (km</t>
    </r>
    <r>
      <rPr>
        <vertAlign val="superscript"/>
        <sz val="11"/>
        <color indexed="8"/>
        <rFont val="Arial"/>
        <family val="2"/>
      </rPr>
      <t>2</t>
    </r>
    <r>
      <rPr>
        <sz val="11"/>
        <color indexed="8"/>
        <rFont val="Arial"/>
        <family val="2"/>
      </rPr>
      <t>)</t>
    </r>
  </si>
  <si>
    <r>
      <t>3-D Seismic Acquired (km</t>
    </r>
    <r>
      <rPr>
        <vertAlign val="superscript"/>
        <sz val="11"/>
        <color indexed="8"/>
        <rFont val="Arial"/>
        <family val="2"/>
      </rPr>
      <t>2</t>
    </r>
    <r>
      <rPr>
        <sz val="11"/>
        <color indexed="8"/>
        <rFont val="Arial"/>
        <family val="2"/>
      </rPr>
      <t>)</t>
    </r>
  </si>
  <si>
    <t>2-D Seismic Reprocessed (km)</t>
  </si>
  <si>
    <t>2-D Seismic Acquired (km)</t>
  </si>
  <si>
    <t>Total Well Expenditure ($NZDm)</t>
  </si>
  <si>
    <t>Development Well Expenditure ($NZDm)</t>
  </si>
  <si>
    <t>Appraisal Well Expenditure ($NZDm)</t>
  </si>
  <si>
    <t>Exploration Well Expenditure ($NZDm)</t>
  </si>
  <si>
    <t>Total Metres Made</t>
  </si>
  <si>
    <t>Development Wells Metres Made (mAH)</t>
  </si>
  <si>
    <t>Appraisal Wells Metres Made (mAH)</t>
  </si>
  <si>
    <t>Exploration Well Metres Made (mAH)</t>
  </si>
  <si>
    <t>Total Wells Drilled</t>
  </si>
  <si>
    <t>Development Wells</t>
  </si>
  <si>
    <t>Appraisal Wells</t>
  </si>
  <si>
    <t>Exploration Wells</t>
  </si>
  <si>
    <t xml:space="preserve">National Totals – Activity Statistics Combined for PPPs, PEPs, PMPs and PMLs </t>
  </si>
  <si>
    <t>Oil</t>
  </si>
  <si>
    <t>Condensate</t>
  </si>
  <si>
    <t>Oil/Condensate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</si>
</sst>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164" formatCode="#,###,###,##0.0"/>
    <numFmt numFmtId="165" formatCode="#,###,###,###,##0.00"/>
    <numFmt numFmtId="166" formatCode="###,###,###,##0"/>
    <numFmt numFmtId="167" formatCode="#,###,###,###,###,##0"/>
    <numFmt numFmtId="168" formatCode="###,###,##0.00"/>
    <numFmt numFmtId="169" formatCode="#####0.0"/>
    <numFmt numFmtId="170" formatCode="##,##0.00"/>
    <numFmt numFmtId="171" formatCode="##,###,##0"/>
    <numFmt numFmtId="172" formatCode="&quot;$&quot;#,##0"/>
    <numFmt numFmtId="173" formatCode="&quot;$&quot;#,##0.00"/>
    <numFmt numFmtId="174" formatCode="#,##0.0"/>
    <numFmt numFmtId="175" formatCode="&quot;$&quot;#,##0.000;[Red]\-&quot;$&quot;#,##0.000"/>
  </numFmts>
  <fonts count="26" x14ac:knownFonts="1">
    <font>
      <sz val="9.5"/>
      <color rgb="FF000000"/>
      <name val="Arial"/>
    </font>
    <font>
      <sz val="11"/>
      <color theme="1"/>
      <name val="Arial"/>
      <family val="2"/>
    </font>
    <font>
      <sz val="11"/>
      <color theme="1"/>
      <name val="Arial"/>
      <family val="2"/>
    </font>
    <font>
      <b/>
      <sz val="11"/>
      <color rgb="FF000000"/>
      <name val="Calibri"/>
      <family val="2"/>
    </font>
    <font>
      <b/>
      <sz val="11"/>
      <color rgb="FF000000"/>
      <name val="Calibri"/>
      <family val="2"/>
    </font>
    <font>
      <sz val="11"/>
      <color rgb="FF000000"/>
      <name val="Calibri"/>
      <family val="2"/>
    </font>
    <font>
      <sz val="11"/>
      <color rgb="FF000000"/>
      <name val="Calibri"/>
      <family val="2"/>
    </font>
    <font>
      <sz val="9.5"/>
      <color rgb="FF112277"/>
      <name val="Arial"/>
      <family val="2"/>
    </font>
    <font>
      <b/>
      <vertAlign val="superscript"/>
      <sz val="11"/>
      <color rgb="FF000000"/>
      <name val="Calibri"/>
      <family val="2"/>
    </font>
    <font>
      <vertAlign val="superscript"/>
      <sz val="11"/>
      <color rgb="FF000000"/>
      <name val="Calibri"/>
      <family val="2"/>
    </font>
    <font>
      <b/>
      <sz val="11"/>
      <color theme="1"/>
      <name val="Arial"/>
      <family val="2"/>
    </font>
    <font>
      <sz val="11"/>
      <color theme="1"/>
      <name val="Courier New"/>
      <family val="2"/>
      <scheme val="minor"/>
    </font>
    <font>
      <u/>
      <sz val="11"/>
      <color theme="10"/>
      <name val="Courier New"/>
      <family val="2"/>
      <scheme val="minor"/>
    </font>
    <font>
      <sz val="14"/>
      <color theme="1"/>
      <name val="Calibri"/>
      <family val="2"/>
    </font>
    <font>
      <sz val="11"/>
      <color theme="1"/>
      <name val="Calibri"/>
      <family val="2"/>
    </font>
    <font>
      <i/>
      <sz val="10"/>
      <color theme="1"/>
      <name val="Calibri"/>
      <family val="2"/>
    </font>
    <font>
      <b/>
      <sz val="14"/>
      <color theme="1"/>
      <name val="Calibri"/>
      <family val="2"/>
    </font>
    <font>
      <u/>
      <sz val="11"/>
      <color theme="10"/>
      <name val="Calibri"/>
      <family val="2"/>
    </font>
    <font>
      <i/>
      <sz val="11"/>
      <color theme="1"/>
      <name val="Calibri"/>
      <family val="2"/>
    </font>
    <font>
      <i/>
      <vertAlign val="superscript"/>
      <sz val="11"/>
      <color theme="1"/>
      <name val="Calibri"/>
      <family val="2"/>
    </font>
    <font>
      <b/>
      <sz val="11"/>
      <color indexed="8"/>
      <name val="Arial"/>
      <family val="2"/>
    </font>
    <font>
      <sz val="11"/>
      <color indexed="8"/>
      <name val="Arial"/>
      <family val="2"/>
    </font>
    <font>
      <vertAlign val="superscript"/>
      <sz val="11"/>
      <color indexed="8"/>
      <name val="Arial"/>
      <family val="2"/>
    </font>
    <font>
      <sz val="11"/>
      <name val="Arial"/>
      <family val="2"/>
    </font>
    <font>
      <b/>
      <sz val="11"/>
      <name val="Arial"/>
      <family val="2"/>
    </font>
    <font>
      <b/>
      <sz val="16"/>
      <name val="Calibri"/>
      <family val="2"/>
    </font>
  </fonts>
  <fills count="8">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DCE6F1"/>
        <bgColor indexed="64"/>
      </patternFill>
    </fill>
    <fill>
      <patternFill patternType="solid">
        <fgColor theme="0" tint="-0.14999847407452621"/>
        <bgColor indexed="64"/>
      </patternFill>
    </fill>
    <fill>
      <patternFill patternType="solid">
        <fgColor theme="8" tint="0.79998168889431442"/>
        <bgColor indexed="64"/>
      </patternFill>
    </fill>
  </fills>
  <borders count="4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B0B7BB"/>
      </left>
      <right style="thin">
        <color rgb="FFB0B7BB"/>
      </right>
      <top style="thin">
        <color rgb="FFB0B7BB"/>
      </top>
      <bottom style="thin">
        <color rgb="FFB0B7BB"/>
      </bottom>
      <diagonal/>
    </border>
    <border>
      <left style="thin">
        <color rgb="FFB0B7BB"/>
      </left>
      <right style="thin">
        <color rgb="FF000000"/>
      </right>
      <top style="thin">
        <color rgb="FF000000"/>
      </top>
      <bottom style="thin">
        <color rgb="FFB0B7BB"/>
      </bottom>
      <diagonal/>
    </border>
    <border>
      <left style="thin">
        <color rgb="FFB0B7BB"/>
      </left>
      <right style="thin">
        <color rgb="FFB0B7BB"/>
      </right>
      <top style="thin">
        <color rgb="FFB0B7BB"/>
      </top>
      <bottom style="thin">
        <color rgb="FF000000"/>
      </bottom>
      <diagonal/>
    </border>
    <border>
      <left style="thin">
        <color rgb="FF000000"/>
      </left>
      <right style="thin">
        <color rgb="FFC1C1C1"/>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
      <left style="thin">
        <color rgb="FFC1C1C1"/>
      </left>
      <right style="thin">
        <color rgb="FF000000"/>
      </right>
      <top style="thin">
        <color rgb="FFC1C1C1"/>
      </top>
      <bottom style="thin">
        <color rgb="FFC1C1C1"/>
      </bottom>
      <diagonal/>
    </border>
    <border>
      <left style="thin">
        <color rgb="FF000000"/>
      </left>
      <right style="thin">
        <color rgb="FFC1C1C1"/>
      </right>
      <top style="thin">
        <color rgb="FF000000"/>
      </top>
      <bottom style="medium">
        <color rgb="FF000000"/>
      </bottom>
      <diagonal/>
    </border>
    <border>
      <left style="thin">
        <color rgb="FFC1C1C1"/>
      </left>
      <right style="thin">
        <color rgb="FFC1C1C1"/>
      </right>
      <top style="thin">
        <color rgb="FF000000"/>
      </top>
      <bottom style="medium">
        <color rgb="FF000000"/>
      </bottom>
      <diagonal/>
    </border>
    <border>
      <left style="thin">
        <color rgb="FFC1C1C1"/>
      </left>
      <right style="thin">
        <color rgb="FF000000"/>
      </right>
      <top style="thin">
        <color rgb="FF000000"/>
      </top>
      <bottom style="medium">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B0B7BB"/>
      </left>
      <right style="medium">
        <color rgb="FF000000"/>
      </right>
      <top style="medium">
        <color rgb="FF000000"/>
      </top>
      <bottom style="thin">
        <color rgb="FF000000"/>
      </bottom>
      <diagonal/>
    </border>
    <border>
      <left style="thin">
        <color rgb="FFB0B7BB"/>
      </left>
      <right style="thin">
        <color rgb="FFB0B7BB"/>
      </right>
      <top style="thin">
        <color rgb="FFB0B7BB"/>
      </top>
      <bottom style="medium">
        <color rgb="FF000000"/>
      </bottom>
      <diagonal/>
    </border>
    <border>
      <left style="medium">
        <color rgb="FF000000"/>
      </left>
      <right style="medium">
        <color rgb="FF000000"/>
      </right>
      <top style="thin">
        <color rgb="FFC1C1C1"/>
      </top>
      <bottom style="thin">
        <color rgb="FFC1C1C1"/>
      </bottom>
      <diagonal/>
    </border>
    <border>
      <left style="thin">
        <color rgb="FFC1C1C1"/>
      </left>
      <right style="dashed">
        <color rgb="FF000000"/>
      </right>
      <top style="thin">
        <color rgb="FFC1C1C1"/>
      </top>
      <bottom style="thin">
        <color rgb="FFC1C1C1"/>
      </bottom>
      <diagonal/>
    </border>
    <border>
      <left style="thin">
        <color rgb="FFC1C1C1"/>
      </left>
      <right style="medium">
        <color rgb="FF000000"/>
      </right>
      <top style="thin">
        <color rgb="FFC1C1C1"/>
      </top>
      <bottom style="thin">
        <color rgb="FFC1C1C1"/>
      </bottom>
      <diagonal/>
    </border>
    <border>
      <left style="medium">
        <color rgb="FF000000"/>
      </left>
      <right style="medium">
        <color rgb="FF000000"/>
      </right>
      <top style="thin">
        <color rgb="FF000000"/>
      </top>
      <bottom style="medium">
        <color rgb="FF000000"/>
      </bottom>
      <diagonal/>
    </border>
    <border>
      <left style="thin">
        <color rgb="FFC1C1C1"/>
      </left>
      <right/>
      <top style="thin">
        <color rgb="FF000000"/>
      </top>
      <bottom style="medium">
        <color rgb="FF000000"/>
      </bottom>
      <diagonal/>
    </border>
    <border>
      <left style="thin">
        <color rgb="FFC1C1C1"/>
      </left>
      <right style="medium">
        <color rgb="FF000000"/>
      </right>
      <top style="thin">
        <color rgb="FF000000"/>
      </top>
      <bottom style="medium">
        <color rgb="FF000000"/>
      </bottom>
      <diagonal/>
    </border>
    <border>
      <left style="thin">
        <color rgb="FFB0B7BB"/>
      </left>
      <right style="thin">
        <color rgb="FFB0B7BB"/>
      </right>
      <top style="thin">
        <color rgb="FF000000"/>
      </top>
      <bottom style="thin">
        <color rgb="FF000000"/>
      </bottom>
      <diagonal/>
    </border>
    <border>
      <left style="thin">
        <color rgb="FFC1C1C1"/>
      </left>
      <right/>
      <top style="thin">
        <color rgb="FFC1C1C1"/>
      </top>
      <bottom style="thin">
        <color rgb="FFC1C1C1"/>
      </bottom>
      <diagonal/>
    </border>
    <border>
      <left style="thin">
        <color rgb="FFC1C1C1"/>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medium">
        <color theme="1"/>
      </top>
      <bottom style="medium">
        <color theme="1"/>
      </bottom>
      <diagonal/>
    </border>
    <border>
      <left style="medium">
        <color rgb="FF000000"/>
      </left>
      <right style="medium">
        <color rgb="FF000000"/>
      </right>
      <top style="medium">
        <color rgb="FF000000"/>
      </top>
      <bottom/>
      <diagonal/>
    </border>
  </borders>
  <cellStyleXfs count="5">
    <xf numFmtId="0" fontId="0" fillId="0" borderId="0"/>
    <xf numFmtId="0" fontId="11" fillId="0" borderId="0"/>
    <xf numFmtId="0" fontId="12" fillId="0" borderId="0" applyNumberFormat="0" applyFill="0" applyBorder="0" applyAlignment="0" applyProtection="0"/>
    <xf numFmtId="0" fontId="2" fillId="0" borderId="0"/>
    <xf numFmtId="0" fontId="1" fillId="0" borderId="0"/>
  </cellStyleXfs>
  <cellXfs count="163">
    <xf numFmtId="0" fontId="0" fillId="2" borderId="0" xfId="0" applyFont="1" applyFill="1" applyBorder="1" applyAlignment="1">
      <alignment horizontal="left"/>
    </xf>
    <xf numFmtId="0" fontId="4" fillId="3" borderId="1" xfId="0" applyFont="1" applyFill="1" applyBorder="1" applyAlignment="1">
      <alignment horizont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xf>
    <xf numFmtId="0" fontId="5" fillId="4" borderId="3" xfId="0" applyFont="1" applyFill="1" applyBorder="1" applyAlignment="1">
      <alignment horizontal="left"/>
    </xf>
    <xf numFmtId="164" fontId="5" fillId="4" borderId="4" xfId="0" applyNumberFormat="1" applyFont="1" applyFill="1" applyBorder="1" applyAlignment="1">
      <alignment horizontal="center"/>
    </xf>
    <xf numFmtId="165" fontId="5" fillId="4" borderId="5" xfId="0" applyNumberFormat="1" applyFont="1" applyFill="1" applyBorder="1" applyAlignment="1">
      <alignment horizontal="center"/>
    </xf>
    <xf numFmtId="166" fontId="5" fillId="4" borderId="4" xfId="0" applyNumberFormat="1" applyFont="1" applyFill="1" applyBorder="1" applyAlignment="1">
      <alignment horizontal="center"/>
    </xf>
    <xf numFmtId="167" fontId="5" fillId="4" borderId="5" xfId="0" applyNumberFormat="1" applyFont="1" applyFill="1" applyBorder="1" applyAlignment="1">
      <alignment horizontal="center"/>
    </xf>
    <xf numFmtId="0" fontId="4" fillId="4" borderId="6" xfId="0" applyFont="1" applyFill="1" applyBorder="1" applyAlignment="1">
      <alignment horizontal="left"/>
    </xf>
    <xf numFmtId="0" fontId="4" fillId="4" borderId="6" xfId="0" applyFont="1" applyFill="1" applyBorder="1" applyAlignment="1">
      <alignment horizontal="center"/>
    </xf>
    <xf numFmtId="164" fontId="4" fillId="4" borderId="7" xfId="0" applyNumberFormat="1" applyFont="1" applyFill="1" applyBorder="1" applyAlignment="1">
      <alignment horizontal="center"/>
    </xf>
    <xf numFmtId="165" fontId="4" fillId="4" borderId="6" xfId="0" applyNumberFormat="1" applyFont="1" applyFill="1" applyBorder="1" applyAlignment="1">
      <alignment horizontal="center"/>
    </xf>
    <xf numFmtId="0" fontId="5" fillId="4" borderId="3" xfId="0" applyFont="1" applyFill="1" applyBorder="1" applyAlignment="1">
      <alignment horizontal="center"/>
    </xf>
    <xf numFmtId="168" fontId="5" fillId="4" borderId="4" xfId="0" applyNumberFormat="1" applyFont="1" applyFill="1" applyBorder="1" applyAlignment="1">
      <alignment horizontal="center"/>
    </xf>
    <xf numFmtId="168" fontId="4" fillId="4" borderId="7" xfId="0" applyNumberFormat="1" applyFont="1" applyFill="1" applyBorder="1" applyAlignment="1">
      <alignment horizontal="center"/>
    </xf>
    <xf numFmtId="0" fontId="4" fillId="4" borderId="8" xfId="0" applyFont="1" applyFill="1" applyBorder="1" applyAlignment="1">
      <alignment horizontal="center"/>
    </xf>
    <xf numFmtId="0" fontId="5" fillId="4" borderId="10" xfId="0" applyFont="1" applyFill="1" applyBorder="1" applyAlignment="1">
      <alignment horizontal="center"/>
    </xf>
    <xf numFmtId="0" fontId="5" fillId="5" borderId="11" xfId="0" applyFont="1" applyFill="1" applyBorder="1" applyAlignment="1">
      <alignment horizontal="left"/>
    </xf>
    <xf numFmtId="169" fontId="5" fillId="5" borderId="12" xfId="0" applyNumberFormat="1" applyFont="1" applyFill="1" applyBorder="1" applyAlignment="1">
      <alignment horizontal="center"/>
    </xf>
    <xf numFmtId="169" fontId="5" fillId="5" borderId="13" xfId="0" applyNumberFormat="1" applyFont="1" applyFill="1" applyBorder="1" applyAlignment="1">
      <alignment horizontal="center"/>
    </xf>
    <xf numFmtId="0" fontId="5" fillId="4" borderId="11" xfId="0" applyFont="1" applyFill="1" applyBorder="1" applyAlignment="1">
      <alignment horizontal="left"/>
    </xf>
    <xf numFmtId="169" fontId="5" fillId="4" borderId="12" xfId="0" applyNumberFormat="1" applyFont="1" applyFill="1" applyBorder="1" applyAlignment="1">
      <alignment horizontal="center"/>
    </xf>
    <xf numFmtId="169" fontId="5" fillId="4" borderId="13" xfId="0" applyNumberFormat="1" applyFont="1" applyFill="1" applyBorder="1" applyAlignment="1">
      <alignment horizontal="center"/>
    </xf>
    <xf numFmtId="0" fontId="4" fillId="5" borderId="14" xfId="0" applyFont="1" applyFill="1" applyBorder="1" applyAlignment="1">
      <alignment horizontal="left"/>
    </xf>
    <xf numFmtId="169" fontId="4" fillId="5" borderId="15" xfId="0" applyNumberFormat="1" applyFont="1" applyFill="1" applyBorder="1" applyAlignment="1">
      <alignment horizontal="center"/>
    </xf>
    <xf numFmtId="169" fontId="4" fillId="5" borderId="16" xfId="0" applyNumberFormat="1" applyFont="1" applyFill="1" applyBorder="1" applyAlignment="1">
      <alignment horizontal="center"/>
    </xf>
    <xf numFmtId="0" fontId="5" fillId="4" borderId="0" xfId="0" applyFont="1" applyFill="1" applyBorder="1" applyAlignment="1">
      <alignment horizontal="center"/>
    </xf>
    <xf numFmtId="0" fontId="5" fillId="4" borderId="18" xfId="0" applyFont="1" applyFill="1" applyBorder="1" applyAlignment="1">
      <alignment horizontal="center" wrapText="1"/>
    </xf>
    <xf numFmtId="0" fontId="5" fillId="5" borderId="0" xfId="0" applyFont="1" applyFill="1" applyBorder="1" applyAlignment="1">
      <alignment horizontal="left"/>
    </xf>
    <xf numFmtId="168" fontId="5" fillId="5" borderId="0" xfId="0" applyNumberFormat="1" applyFont="1" applyFill="1" applyBorder="1" applyAlignment="1">
      <alignment horizontal="right" vertical="center"/>
    </xf>
    <xf numFmtId="166" fontId="5" fillId="5" borderId="0" xfId="0" applyNumberFormat="1" applyFont="1" applyFill="1" applyBorder="1" applyAlignment="1">
      <alignment horizontal="right" vertical="center"/>
    </xf>
    <xf numFmtId="0" fontId="5" fillId="4" borderId="0" xfId="0" applyFont="1" applyFill="1" applyBorder="1" applyAlignment="1">
      <alignment horizontal="left"/>
    </xf>
    <xf numFmtId="168" fontId="5" fillId="4" borderId="0" xfId="0" applyNumberFormat="1" applyFont="1" applyFill="1" applyBorder="1" applyAlignment="1">
      <alignment horizontal="right" vertical="center"/>
    </xf>
    <xf numFmtId="166" fontId="5" fillId="4" borderId="0" xfId="0" applyNumberFormat="1" applyFont="1" applyFill="1" applyBorder="1" applyAlignment="1">
      <alignment horizontal="right" vertical="center"/>
    </xf>
    <xf numFmtId="0" fontId="4" fillId="4" borderId="19" xfId="0" applyFont="1" applyFill="1" applyBorder="1" applyAlignment="1">
      <alignment horizontal="left"/>
    </xf>
    <xf numFmtId="168" fontId="4" fillId="4" borderId="19" xfId="0" applyNumberFormat="1" applyFont="1" applyFill="1" applyBorder="1" applyAlignment="1">
      <alignment horizontal="right" vertical="center"/>
    </xf>
    <xf numFmtId="0" fontId="5" fillId="4" borderId="8" xfId="0" applyFont="1" applyFill="1" applyBorder="1" applyAlignment="1">
      <alignment horizontal="center"/>
    </xf>
    <xf numFmtId="0" fontId="5" fillId="4" borderId="21" xfId="0" applyFont="1" applyFill="1" applyBorder="1" applyAlignment="1">
      <alignment horizontal="center"/>
    </xf>
    <xf numFmtId="0" fontId="5" fillId="5" borderId="22" xfId="0" applyFont="1" applyFill="1" applyBorder="1" applyAlignment="1">
      <alignment horizontal="left"/>
    </xf>
    <xf numFmtId="166" fontId="5" fillId="5" borderId="12" xfId="0" applyNumberFormat="1" applyFont="1" applyFill="1" applyBorder="1" applyAlignment="1">
      <alignment horizontal="right" vertical="center"/>
    </xf>
    <xf numFmtId="166" fontId="5" fillId="5" borderId="23" xfId="0" applyNumberFormat="1" applyFont="1" applyFill="1" applyBorder="1" applyAlignment="1">
      <alignment horizontal="right" vertical="center"/>
    </xf>
    <xf numFmtId="166" fontId="5" fillId="5" borderId="24" xfId="0" applyNumberFormat="1" applyFont="1" applyFill="1" applyBorder="1" applyAlignment="1">
      <alignment horizontal="right" vertical="center"/>
    </xf>
    <xf numFmtId="0" fontId="5" fillId="4" borderId="22" xfId="0" applyFont="1" applyFill="1" applyBorder="1" applyAlignment="1">
      <alignment horizontal="left"/>
    </xf>
    <xf numFmtId="166" fontId="5" fillId="4" borderId="12" xfId="0" applyNumberFormat="1" applyFont="1" applyFill="1" applyBorder="1" applyAlignment="1">
      <alignment horizontal="right" vertical="center"/>
    </xf>
    <xf numFmtId="166" fontId="5" fillId="4" borderId="23" xfId="0" applyNumberFormat="1" applyFont="1" applyFill="1" applyBorder="1" applyAlignment="1">
      <alignment horizontal="right" vertical="center"/>
    </xf>
    <xf numFmtId="166" fontId="5" fillId="4" borderId="24" xfId="0" applyNumberFormat="1" applyFont="1" applyFill="1" applyBorder="1" applyAlignment="1">
      <alignment horizontal="right" vertical="center"/>
    </xf>
    <xf numFmtId="0" fontId="4" fillId="4" borderId="25" xfId="0" applyFont="1" applyFill="1" applyBorder="1" applyAlignment="1">
      <alignment horizontal="left"/>
    </xf>
    <xf numFmtId="166" fontId="4" fillId="4" borderId="26" xfId="0" applyNumberFormat="1" applyFont="1" applyFill="1" applyBorder="1" applyAlignment="1">
      <alignment horizontal="right" vertical="center"/>
    </xf>
    <xf numFmtId="166" fontId="4" fillId="4" borderId="27" xfId="0" applyNumberFormat="1" applyFont="1" applyFill="1" applyBorder="1" applyAlignment="1">
      <alignment horizontal="right" vertical="center"/>
    </xf>
    <xf numFmtId="0" fontId="4" fillId="5" borderId="28" xfId="0" applyFont="1" applyFill="1" applyBorder="1" applyAlignment="1">
      <alignment horizontal="center"/>
    </xf>
    <xf numFmtId="0" fontId="5" fillId="5" borderId="13" xfId="0" applyFont="1" applyFill="1" applyBorder="1" applyAlignment="1">
      <alignment horizontal="left"/>
    </xf>
    <xf numFmtId="170" fontId="5" fillId="5" borderId="29" xfId="0" applyNumberFormat="1" applyFont="1" applyFill="1" applyBorder="1" applyAlignment="1">
      <alignment horizontal="center"/>
    </xf>
    <xf numFmtId="171" fontId="5" fillId="5" borderId="29" xfId="0" applyNumberFormat="1" applyFont="1" applyFill="1" applyBorder="1" applyAlignment="1">
      <alignment horizontal="center"/>
    </xf>
    <xf numFmtId="0" fontId="5" fillId="4" borderId="13" xfId="0" applyFont="1" applyFill="1" applyBorder="1" applyAlignment="1">
      <alignment horizontal="left"/>
    </xf>
    <xf numFmtId="170" fontId="5" fillId="4" borderId="29" xfId="0" applyNumberFormat="1" applyFont="1" applyFill="1" applyBorder="1" applyAlignment="1">
      <alignment horizontal="center"/>
    </xf>
    <xf numFmtId="171" fontId="5" fillId="4" borderId="29" xfId="0" applyNumberFormat="1" applyFont="1" applyFill="1" applyBorder="1" applyAlignment="1">
      <alignment horizontal="center"/>
    </xf>
    <xf numFmtId="0" fontId="4" fillId="4" borderId="30" xfId="0" applyFont="1" applyFill="1" applyBorder="1" applyAlignment="1">
      <alignment horizontal="center"/>
    </xf>
    <xf numFmtId="170" fontId="4" fillId="4" borderId="30" xfId="0" applyNumberFormat="1" applyFont="1" applyFill="1" applyBorder="1" applyAlignment="1">
      <alignment horizontal="center"/>
    </xf>
    <xf numFmtId="0" fontId="4" fillId="5" borderId="30" xfId="0" applyFont="1" applyFill="1" applyBorder="1" applyAlignment="1">
      <alignment horizontal="center"/>
    </xf>
    <xf numFmtId="170" fontId="4" fillId="5" borderId="30" xfId="0" applyNumberFormat="1" applyFont="1" applyFill="1" applyBorder="1" applyAlignment="1">
      <alignment horizontal="center"/>
    </xf>
    <xf numFmtId="0" fontId="0" fillId="2" borderId="0" xfId="0" applyFont="1" applyFill="1" applyBorder="1" applyAlignment="1">
      <alignment horizontal="left"/>
    </xf>
    <xf numFmtId="0" fontId="13" fillId="0" borderId="0" xfId="1" applyFont="1"/>
    <xf numFmtId="0" fontId="14" fillId="0" borderId="0" xfId="1" applyFont="1"/>
    <xf numFmtId="0" fontId="14" fillId="6" borderId="31" xfId="1" applyFont="1" applyFill="1" applyBorder="1" applyAlignment="1">
      <alignment vertical="top"/>
    </xf>
    <xf numFmtId="0" fontId="14" fillId="6" borderId="32" xfId="1" applyFont="1" applyFill="1" applyBorder="1" applyAlignment="1">
      <alignment vertical="top"/>
    </xf>
    <xf numFmtId="0" fontId="14" fillId="6" borderId="34" xfId="1" applyFont="1" applyFill="1" applyBorder="1" applyAlignment="1">
      <alignment vertical="top"/>
    </xf>
    <xf numFmtId="0" fontId="14" fillId="6" borderId="0" xfId="1" applyFont="1" applyFill="1" applyBorder="1" applyAlignment="1">
      <alignment vertical="top"/>
    </xf>
    <xf numFmtId="0" fontId="14" fillId="6" borderId="0" xfId="1" applyFont="1" applyFill="1" applyBorder="1"/>
    <xf numFmtId="0" fontId="14" fillId="6" borderId="35" xfId="1" applyFont="1" applyFill="1" applyBorder="1"/>
    <xf numFmtId="0" fontId="14" fillId="6" borderId="36" xfId="1" applyFont="1" applyFill="1" applyBorder="1" applyAlignment="1">
      <alignment vertical="top"/>
    </xf>
    <xf numFmtId="0" fontId="14" fillId="6" borderId="37" xfId="1" applyFont="1" applyFill="1" applyBorder="1" applyAlignment="1">
      <alignment vertical="top"/>
    </xf>
    <xf numFmtId="0" fontId="14" fillId="6" borderId="37" xfId="1" applyFont="1" applyFill="1" applyBorder="1"/>
    <xf numFmtId="0" fontId="14" fillId="6" borderId="38" xfId="1" applyFont="1" applyFill="1" applyBorder="1"/>
    <xf numFmtId="0" fontId="16" fillId="0" borderId="0" xfId="1" applyFont="1"/>
    <xf numFmtId="0" fontId="14" fillId="0" borderId="0" xfId="1" applyFont="1" applyAlignment="1">
      <alignment horizontal="left"/>
    </xf>
    <xf numFmtId="0" fontId="14" fillId="6" borderId="31" xfId="1" applyFont="1" applyFill="1" applyBorder="1"/>
    <xf numFmtId="0" fontId="14" fillId="6" borderId="32" xfId="1" applyFont="1" applyFill="1" applyBorder="1"/>
    <xf numFmtId="0" fontId="14" fillId="6" borderId="33" xfId="1" applyFont="1" applyFill="1" applyBorder="1"/>
    <xf numFmtId="0" fontId="14" fillId="6" borderId="34" xfId="1" applyFont="1" applyFill="1" applyBorder="1"/>
    <xf numFmtId="0" fontId="14" fillId="6" borderId="0" xfId="1" applyFont="1" applyFill="1" applyBorder="1" applyAlignment="1">
      <alignment horizontal="right"/>
    </xf>
    <xf numFmtId="0" fontId="17" fillId="6" borderId="0" xfId="2" applyFont="1" applyFill="1" applyBorder="1"/>
    <xf numFmtId="0" fontId="18" fillId="6" borderId="0" xfId="1" applyFont="1" applyFill="1" applyBorder="1"/>
    <xf numFmtId="0" fontId="18" fillId="6" borderId="0" xfId="1" applyFont="1" applyFill="1" applyBorder="1" applyAlignment="1">
      <alignment wrapText="1"/>
    </xf>
    <xf numFmtId="0" fontId="14" fillId="6" borderId="36" xfId="1" applyFont="1" applyFill="1" applyBorder="1"/>
    <xf numFmtId="0" fontId="2" fillId="0" borderId="0" xfId="3"/>
    <xf numFmtId="0" fontId="10" fillId="0" borderId="0" xfId="3" applyFont="1"/>
    <xf numFmtId="0" fontId="20" fillId="0" borderId="0" xfId="3" applyFont="1" applyFill="1" applyBorder="1" applyAlignment="1">
      <alignment vertical="center" wrapText="1"/>
    </xf>
    <xf numFmtId="0" fontId="21" fillId="0" borderId="39" xfId="3" applyNumberFormat="1" applyFont="1" applyBorder="1" applyAlignment="1">
      <alignment vertical="center" wrapText="1"/>
    </xf>
    <xf numFmtId="0" fontId="21" fillId="0" borderId="39" xfId="3" applyFont="1" applyBorder="1" applyAlignment="1">
      <alignment vertical="center" wrapText="1"/>
    </xf>
    <xf numFmtId="0" fontId="21" fillId="0" borderId="39" xfId="3" applyFont="1" applyBorder="1" applyAlignment="1">
      <alignment horizontal="right" vertical="center" wrapText="1"/>
    </xf>
    <xf numFmtId="0" fontId="21" fillId="0" borderId="0" xfId="3" applyFont="1" applyBorder="1" applyAlignment="1">
      <alignment vertical="center" wrapText="1"/>
    </xf>
    <xf numFmtId="0" fontId="21" fillId="0" borderId="0" xfId="3" applyNumberFormat="1" applyFont="1" applyBorder="1" applyAlignment="1">
      <alignment vertical="center" wrapText="1"/>
    </xf>
    <xf numFmtId="0" fontId="21" fillId="0" borderId="0" xfId="3" applyFont="1" applyBorder="1" applyAlignment="1">
      <alignment horizontal="right" vertical="center" wrapText="1"/>
    </xf>
    <xf numFmtId="0" fontId="20" fillId="0" borderId="0" xfId="3" applyFont="1" applyBorder="1" applyAlignment="1">
      <alignment vertical="center" wrapText="1"/>
    </xf>
    <xf numFmtId="0" fontId="20" fillId="0" borderId="0" xfId="3" applyFont="1" applyBorder="1" applyAlignment="1">
      <alignment horizontal="right" vertical="center" wrapText="1"/>
    </xf>
    <xf numFmtId="0" fontId="20" fillId="0" borderId="0" xfId="3" applyFont="1" applyBorder="1" applyAlignment="1">
      <alignment horizontal="right" vertical="center"/>
    </xf>
    <xf numFmtId="0" fontId="2" fillId="0" borderId="39" xfId="3" applyFont="1" applyBorder="1" applyAlignment="1">
      <alignment horizontal="right" vertical="center"/>
    </xf>
    <xf numFmtId="0" fontId="21" fillId="0" borderId="0" xfId="3" applyFont="1" applyBorder="1" applyAlignment="1">
      <alignment horizontal="right" vertical="center"/>
    </xf>
    <xf numFmtId="0" fontId="21" fillId="0" borderId="0" xfId="3" applyNumberFormat="1" applyFont="1" applyBorder="1" applyAlignment="1">
      <alignment horizontal="right" vertical="center" wrapText="1"/>
    </xf>
    <xf numFmtId="3" fontId="21" fillId="0" borderId="0" xfId="3" applyNumberFormat="1" applyFont="1" applyBorder="1" applyAlignment="1">
      <alignment horizontal="right" vertical="center" wrapText="1"/>
    </xf>
    <xf numFmtId="8" fontId="21" fillId="0" borderId="0" xfId="3" applyNumberFormat="1" applyFont="1" applyBorder="1" applyAlignment="1">
      <alignment vertical="center" wrapText="1"/>
    </xf>
    <xf numFmtId="172" fontId="21" fillId="0" borderId="0" xfId="3" applyNumberFormat="1" applyFont="1" applyBorder="1" applyAlignment="1">
      <alignment vertical="center" wrapText="1"/>
    </xf>
    <xf numFmtId="172" fontId="21" fillId="0" borderId="0" xfId="3" applyNumberFormat="1" applyFont="1" applyBorder="1" applyAlignment="1">
      <alignment horizontal="right" vertical="center" wrapText="1"/>
    </xf>
    <xf numFmtId="172" fontId="20" fillId="0" borderId="0" xfId="3" applyNumberFormat="1" applyFont="1" applyBorder="1" applyAlignment="1">
      <alignment horizontal="right" vertical="center" wrapText="1"/>
    </xf>
    <xf numFmtId="173" fontId="20" fillId="0" borderId="0" xfId="3" applyNumberFormat="1" applyFont="1" applyBorder="1" applyAlignment="1">
      <alignment horizontal="right" vertical="center" wrapText="1"/>
    </xf>
    <xf numFmtId="0" fontId="20" fillId="0" borderId="0" xfId="3" applyFont="1" applyBorder="1" applyAlignment="1">
      <alignment vertical="center"/>
    </xf>
    <xf numFmtId="173" fontId="21" fillId="0" borderId="39" xfId="3" applyNumberFormat="1" applyFont="1" applyBorder="1" applyAlignment="1">
      <alignment vertical="center" wrapText="1"/>
    </xf>
    <xf numFmtId="173" fontId="21" fillId="0" borderId="39" xfId="3" applyNumberFormat="1" applyFont="1" applyBorder="1" applyAlignment="1">
      <alignment horizontal="right" vertical="center" wrapText="1"/>
    </xf>
    <xf numFmtId="173" fontId="21" fillId="0" borderId="0" xfId="3" applyNumberFormat="1" applyFont="1" applyBorder="1" applyAlignment="1">
      <alignment vertical="center" wrapText="1"/>
    </xf>
    <xf numFmtId="173" fontId="21" fillId="0" borderId="0" xfId="3" applyNumberFormat="1" applyFont="1" applyBorder="1" applyAlignment="1">
      <alignment horizontal="right" vertical="center" wrapText="1"/>
    </xf>
    <xf numFmtId="173" fontId="20" fillId="0" borderId="0" xfId="3" applyNumberFormat="1" applyFont="1" applyBorder="1" applyAlignment="1">
      <alignment vertical="center" wrapText="1"/>
    </xf>
    <xf numFmtId="173" fontId="2" fillId="0" borderId="39" xfId="3" applyNumberFormat="1" applyFont="1" applyBorder="1" applyAlignment="1">
      <alignment horizontal="right" vertical="center"/>
    </xf>
    <xf numFmtId="0" fontId="2" fillId="0" borderId="0" xfId="3" applyFont="1"/>
    <xf numFmtId="174" fontId="21" fillId="0" borderId="0" xfId="3" applyNumberFormat="1" applyFont="1" applyBorder="1" applyAlignment="1">
      <alignment vertical="center" wrapText="1"/>
    </xf>
    <xf numFmtId="174" fontId="21" fillId="0" borderId="0" xfId="3" applyNumberFormat="1" applyFont="1" applyBorder="1" applyAlignment="1">
      <alignment horizontal="right" vertical="center" wrapText="1"/>
    </xf>
    <xf numFmtId="174" fontId="2" fillId="0" borderId="0" xfId="3" applyNumberFormat="1" applyFont="1" applyAlignment="1">
      <alignment vertical="center"/>
    </xf>
    <xf numFmtId="174" fontId="2" fillId="0" borderId="0" xfId="3" applyNumberFormat="1" applyFont="1" applyFill="1" applyAlignment="1">
      <alignment vertical="center"/>
    </xf>
    <xf numFmtId="174" fontId="2" fillId="0" borderId="0" xfId="3" applyNumberFormat="1" applyFont="1" applyFill="1" applyBorder="1" applyAlignment="1"/>
    <xf numFmtId="174" fontId="21" fillId="0" borderId="0" xfId="3" applyNumberFormat="1" applyFont="1" applyFill="1" applyBorder="1" applyAlignment="1">
      <alignment vertical="center" wrapText="1"/>
    </xf>
    <xf numFmtId="8" fontId="2" fillId="0" borderId="39" xfId="3" applyNumberFormat="1" applyFont="1" applyBorder="1" applyAlignment="1">
      <alignment vertical="center"/>
    </xf>
    <xf numFmtId="6" fontId="2" fillId="0" borderId="39" xfId="3" applyNumberFormat="1" applyFont="1" applyBorder="1" applyAlignment="1">
      <alignment vertical="center"/>
    </xf>
    <xf numFmtId="8" fontId="2" fillId="0" borderId="0" xfId="3" applyNumberFormat="1" applyFont="1" applyBorder="1" applyAlignment="1">
      <alignment vertical="center"/>
    </xf>
    <xf numFmtId="175" fontId="2" fillId="0" borderId="0" xfId="3" applyNumberFormat="1" applyFont="1" applyBorder="1" applyAlignment="1">
      <alignment vertical="center"/>
    </xf>
    <xf numFmtId="6" fontId="2" fillId="0" borderId="0" xfId="3" applyNumberFormat="1" applyFont="1" applyBorder="1" applyAlignment="1">
      <alignment vertical="center"/>
    </xf>
    <xf numFmtId="0" fontId="20" fillId="0" borderId="0" xfId="3" applyNumberFormat="1" applyFont="1" applyBorder="1" applyAlignment="1">
      <alignment horizontal="right" vertical="center" wrapText="1"/>
    </xf>
    <xf numFmtId="3" fontId="20" fillId="0" borderId="0" xfId="3" applyNumberFormat="1" applyFont="1" applyBorder="1" applyAlignment="1">
      <alignment horizontal="right" vertical="center" wrapText="1"/>
    </xf>
    <xf numFmtId="174" fontId="20" fillId="0" borderId="0" xfId="3" applyNumberFormat="1" applyFont="1" applyBorder="1" applyAlignment="1">
      <alignment vertical="center" wrapText="1"/>
    </xf>
    <xf numFmtId="174" fontId="21" fillId="0" borderId="39" xfId="3" applyNumberFormat="1" applyFont="1" applyBorder="1" applyAlignment="1">
      <alignment vertical="center" wrapText="1"/>
    </xf>
    <xf numFmtId="174" fontId="21" fillId="0" borderId="39" xfId="3" applyNumberFormat="1" applyFont="1" applyBorder="1" applyAlignment="1">
      <alignment horizontal="right" vertical="center" wrapText="1"/>
    </xf>
    <xf numFmtId="0" fontId="23" fillId="0" borderId="39" xfId="3" applyNumberFormat="1" applyFont="1" applyBorder="1" applyAlignment="1">
      <alignment horizontal="right" vertical="center" wrapText="1"/>
    </xf>
    <xf numFmtId="0" fontId="23" fillId="0" borderId="39" xfId="3" applyFont="1" applyBorder="1" applyAlignment="1">
      <alignment horizontal="right" vertical="center" wrapText="1"/>
    </xf>
    <xf numFmtId="0" fontId="23" fillId="0" borderId="0" xfId="3" applyFont="1" applyBorder="1" applyAlignment="1">
      <alignment horizontal="right" vertical="center" wrapText="1"/>
    </xf>
    <xf numFmtId="0" fontId="23" fillId="0" borderId="0" xfId="3" applyNumberFormat="1" applyFont="1" applyFill="1" applyBorder="1" applyAlignment="1">
      <alignment horizontal="right" vertical="center" wrapText="1"/>
    </xf>
    <xf numFmtId="0" fontId="23" fillId="0" borderId="0" xfId="3" applyNumberFormat="1" applyFont="1" applyBorder="1" applyAlignment="1">
      <alignment horizontal="right" vertical="center" wrapText="1"/>
    </xf>
    <xf numFmtId="0" fontId="24" fillId="7" borderId="40" xfId="3" applyNumberFormat="1" applyFont="1" applyFill="1" applyBorder="1" applyAlignment="1">
      <alignment horizontal="center" vertical="center" wrapText="1"/>
    </xf>
    <xf numFmtId="49" fontId="24" fillId="7" borderId="40" xfId="3" applyNumberFormat="1" applyFont="1" applyFill="1" applyBorder="1" applyAlignment="1">
      <alignment horizontal="center" vertical="center" wrapText="1"/>
    </xf>
    <xf numFmtId="0" fontId="25" fillId="6" borderId="0" xfId="1" applyFont="1" applyFill="1" applyBorder="1"/>
    <xf numFmtId="0" fontId="0" fillId="2" borderId="0" xfId="0" applyFont="1" applyFill="1" applyBorder="1" applyAlignment="1">
      <alignment horizontal="left"/>
    </xf>
    <xf numFmtId="0" fontId="0" fillId="2" borderId="0" xfId="0" applyFont="1" applyFill="1" applyBorder="1" applyAlignment="1"/>
    <xf numFmtId="0" fontId="3" fillId="2" borderId="0" xfId="0" applyFont="1" applyFill="1" applyBorder="1" applyAlignment="1"/>
    <xf numFmtId="49" fontId="5" fillId="4" borderId="3" xfId="0" applyNumberFormat="1" applyFont="1" applyFill="1" applyBorder="1" applyAlignment="1">
      <alignment horizontal="left"/>
    </xf>
    <xf numFmtId="0" fontId="0" fillId="2" borderId="0" xfId="0" applyFont="1" applyFill="1" applyBorder="1" applyAlignment="1">
      <alignment horizontal="left"/>
    </xf>
    <xf numFmtId="0" fontId="5" fillId="5" borderId="29" xfId="0" applyFont="1" applyFill="1" applyBorder="1" applyAlignment="1">
      <alignment horizontal="left"/>
    </xf>
    <xf numFmtId="0" fontId="5" fillId="4" borderId="29" xfId="0" applyFont="1" applyFill="1" applyBorder="1" applyAlignment="1">
      <alignment horizontal="left"/>
    </xf>
    <xf numFmtId="0" fontId="3" fillId="5" borderId="28" xfId="0" applyFont="1" applyFill="1" applyBorder="1" applyAlignment="1">
      <alignment horizontal="center"/>
    </xf>
    <xf numFmtId="0" fontId="14" fillId="6" borderId="0" xfId="1" applyFont="1" applyFill="1" applyBorder="1" applyAlignment="1">
      <alignment horizontal="left" wrapText="1"/>
    </xf>
    <xf numFmtId="0" fontId="14" fillId="6" borderId="35" xfId="1" applyFont="1" applyFill="1" applyBorder="1" applyAlignment="1">
      <alignment horizontal="left" wrapText="1"/>
    </xf>
    <xf numFmtId="0" fontId="14" fillId="0" borderId="0" xfId="1" applyFont="1" applyAlignment="1">
      <alignment horizontal="left" wrapText="1"/>
    </xf>
    <xf numFmtId="0" fontId="14" fillId="6" borderId="32" xfId="1" applyFont="1" applyFill="1" applyBorder="1" applyAlignment="1">
      <alignment horizontal="left" wrapText="1"/>
    </xf>
    <xf numFmtId="0" fontId="14" fillId="6" borderId="33" xfId="1" applyFont="1" applyFill="1" applyBorder="1" applyAlignment="1">
      <alignment horizontal="left" wrapText="1"/>
    </xf>
    <xf numFmtId="0" fontId="4" fillId="3" borderId="1" xfId="0" applyFont="1" applyFill="1" applyBorder="1" applyAlignment="1">
      <alignment horizontal="center" vertical="center" wrapText="1"/>
    </xf>
    <xf numFmtId="0" fontId="6" fillId="2" borderId="0" xfId="0" applyFont="1" applyFill="1" applyBorder="1" applyAlignment="1">
      <alignment horizontal="left" wrapText="1"/>
    </xf>
    <xf numFmtId="0" fontId="0" fillId="2" borderId="0" xfId="0" applyFont="1" applyFill="1" applyBorder="1" applyAlignment="1">
      <alignment horizontal="left"/>
    </xf>
    <xf numFmtId="0" fontId="3" fillId="3" borderId="41" xfId="0" applyFont="1" applyFill="1" applyBorder="1" applyAlignment="1">
      <alignment horizontal="center"/>
    </xf>
    <xf numFmtId="0" fontId="4" fillId="3" borderId="2" xfId="0" applyFont="1" applyFill="1" applyBorder="1" applyAlignment="1">
      <alignment horizontal="center"/>
    </xf>
    <xf numFmtId="0" fontId="4" fillId="3" borderId="41" xfId="0" applyFont="1" applyFill="1" applyBorder="1" applyAlignment="1">
      <alignment horizontal="center"/>
    </xf>
    <xf numFmtId="0" fontId="7" fillId="2" borderId="0" xfId="0" applyFont="1" applyFill="1" applyBorder="1" applyAlignment="1">
      <alignment horizontal="center" wrapText="1"/>
    </xf>
    <xf numFmtId="0" fontId="3" fillId="2" borderId="0" xfId="0" applyFont="1" applyFill="1" applyBorder="1" applyAlignment="1">
      <alignment horizontal="left" wrapText="1"/>
    </xf>
    <xf numFmtId="0" fontId="4" fillId="4" borderId="9" xfId="0" applyFont="1" applyFill="1" applyBorder="1" applyAlignment="1">
      <alignment horizontal="center"/>
    </xf>
    <xf numFmtId="0" fontId="4" fillId="4" borderId="17" xfId="0" applyFont="1" applyFill="1" applyBorder="1" applyAlignment="1">
      <alignment horizontal="center" vertical="top"/>
    </xf>
    <xf numFmtId="0" fontId="5" fillId="4" borderId="20" xfId="0" applyFont="1" applyFill="1" applyBorder="1" applyAlignment="1">
      <alignment horizontal="center" vertical="top"/>
    </xf>
    <xf numFmtId="0" fontId="5" fillId="4" borderId="8" xfId="0" applyFont="1" applyFill="1" applyBorder="1" applyAlignment="1">
      <alignment horizontal="center"/>
    </xf>
  </cellXfs>
  <cellStyles count="5">
    <cellStyle name="Hyperlink" xfId="2" builtinId="8"/>
    <cellStyle name="Normal" xfId="0" builtinId="0"/>
    <cellStyle name="Normal 2" xfId="1" xr:uid="{00000000-0005-0000-0000-000002000000}"/>
    <cellStyle name="Normal 285 4" xfId="4" xr:uid="{00000000-0005-0000-0000-000003000000}"/>
    <cellStyle name="Normal 3" xfId="3" xr:uid="{00000000-0005-0000-0000-000004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bie.govt.nz" TargetMode="External"/></Relationships>
</file>

<file path=xl/drawings/drawing1.xml><?xml version="1.0" encoding="utf-8"?>
<xdr:wsDr xmlns:xdr="http://schemas.openxmlformats.org/drawingml/2006/spreadsheetDrawing" xmlns:a="http://schemas.openxmlformats.org/drawingml/2006/main">
  <xdr:twoCellAnchor>
    <xdr:from>
      <xdr:col>2</xdr:col>
      <xdr:colOff>1952625</xdr:colOff>
      <xdr:row>0</xdr:row>
      <xdr:rowOff>85725</xdr:rowOff>
    </xdr:from>
    <xdr:to>
      <xdr:col>2</xdr:col>
      <xdr:colOff>5191125</xdr:colOff>
      <xdr:row>3</xdr:row>
      <xdr:rowOff>344021</xdr:rowOff>
    </xdr:to>
    <xdr:pic>
      <xdr:nvPicPr>
        <xdr:cNvPr id="2" name="Picture 1" descr="Description: Description: Description: MBIE-interim-logo-0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8650" y="85725"/>
          <a:ext cx="3238500"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7"/>
  <sheetViews>
    <sheetView showGridLines="0" tabSelected="1" workbookViewId="0"/>
  </sheetViews>
  <sheetFormatPr defaultRowHeight="15" x14ac:dyDescent="0.25"/>
  <cols>
    <col min="1" max="1" width="9.140625" style="63"/>
    <col min="2" max="2" width="28.140625" style="63" customWidth="1"/>
    <col min="3" max="3" width="81.85546875" style="63" customWidth="1"/>
    <col min="4" max="16384" width="9.140625" style="63"/>
  </cols>
  <sheetData>
    <row r="1" spans="1:6" x14ac:dyDescent="0.25">
      <c r="A1" s="76"/>
      <c r="B1" s="77"/>
      <c r="C1" s="77"/>
      <c r="D1" s="77"/>
      <c r="E1" s="77"/>
      <c r="F1" s="78"/>
    </row>
    <row r="2" spans="1:6" ht="21" x14ac:dyDescent="0.35">
      <c r="A2" s="79"/>
      <c r="B2" s="137" t="s">
        <v>99</v>
      </c>
      <c r="C2" s="80"/>
      <c r="D2" s="68"/>
      <c r="E2" s="68"/>
      <c r="F2" s="69"/>
    </row>
    <row r="3" spans="1:6" x14ac:dyDescent="0.25">
      <c r="A3" s="79"/>
      <c r="B3" s="68"/>
      <c r="C3" s="68"/>
      <c r="D3" s="68"/>
      <c r="E3" s="68"/>
      <c r="F3" s="69"/>
    </row>
    <row r="4" spans="1:6" ht="61.5" customHeight="1" x14ac:dyDescent="0.25">
      <c r="A4" s="79"/>
      <c r="B4" s="146" t="s">
        <v>100</v>
      </c>
      <c r="C4" s="146"/>
      <c r="D4" s="146"/>
      <c r="E4" s="146"/>
      <c r="F4" s="147"/>
    </row>
    <row r="5" spans="1:6" x14ac:dyDescent="0.25">
      <c r="A5" s="79"/>
      <c r="B5" s="81" t="s">
        <v>101</v>
      </c>
      <c r="C5" s="68"/>
      <c r="D5" s="68"/>
      <c r="E5" s="68"/>
      <c r="F5" s="69"/>
    </row>
    <row r="6" spans="1:6" x14ac:dyDescent="0.25">
      <c r="A6" s="79"/>
      <c r="B6" s="68"/>
      <c r="C6" s="68"/>
      <c r="D6" s="68"/>
      <c r="E6" s="68"/>
      <c r="F6" s="69"/>
    </row>
    <row r="7" spans="1:6" x14ac:dyDescent="0.25">
      <c r="A7" s="79"/>
      <c r="B7" s="68" t="s">
        <v>102</v>
      </c>
      <c r="C7" s="68"/>
      <c r="D7" s="68"/>
      <c r="E7" s="68"/>
      <c r="F7" s="69"/>
    </row>
    <row r="8" spans="1:6" x14ac:dyDescent="0.25">
      <c r="A8" s="79"/>
      <c r="B8" s="81" t="s">
        <v>103</v>
      </c>
      <c r="C8" s="68"/>
      <c r="D8" s="68"/>
      <c r="E8" s="68"/>
      <c r="F8" s="69"/>
    </row>
    <row r="9" spans="1:6" x14ac:dyDescent="0.25">
      <c r="A9" s="79"/>
      <c r="B9" s="68"/>
      <c r="C9" s="68"/>
      <c r="D9" s="68"/>
      <c r="E9" s="68"/>
      <c r="F9" s="69"/>
    </row>
    <row r="10" spans="1:6" x14ac:dyDescent="0.25">
      <c r="A10" s="79"/>
      <c r="B10" s="81" t="s">
        <v>104</v>
      </c>
      <c r="C10" s="82" t="s">
        <v>105</v>
      </c>
      <c r="D10" s="68"/>
      <c r="E10" s="68"/>
      <c r="F10" s="69"/>
    </row>
    <row r="11" spans="1:6" x14ac:dyDescent="0.25">
      <c r="A11" s="79"/>
      <c r="B11" s="68"/>
      <c r="C11" s="68"/>
      <c r="D11" s="68"/>
      <c r="E11" s="68"/>
      <c r="F11" s="69"/>
    </row>
    <row r="12" spans="1:6" x14ac:dyDescent="0.25">
      <c r="A12" s="79"/>
      <c r="B12" s="81" t="s">
        <v>106</v>
      </c>
      <c r="C12" s="82" t="s">
        <v>107</v>
      </c>
      <c r="D12" s="68"/>
      <c r="E12" s="68"/>
      <c r="F12" s="69"/>
    </row>
    <row r="13" spans="1:6" x14ac:dyDescent="0.25">
      <c r="A13" s="79"/>
      <c r="B13" s="68"/>
      <c r="C13" s="68"/>
      <c r="D13" s="68"/>
      <c r="E13" s="68"/>
      <c r="F13" s="69"/>
    </row>
    <row r="14" spans="1:6" x14ac:dyDescent="0.25">
      <c r="A14" s="79"/>
      <c r="B14" s="81" t="s">
        <v>108</v>
      </c>
      <c r="C14" s="82" t="s">
        <v>109</v>
      </c>
      <c r="D14" s="68"/>
      <c r="E14" s="68"/>
      <c r="F14" s="69"/>
    </row>
    <row r="15" spans="1:6" ht="30" x14ac:dyDescent="0.25">
      <c r="A15" s="79"/>
      <c r="B15" s="81" t="s">
        <v>110</v>
      </c>
      <c r="C15" s="83" t="s">
        <v>111</v>
      </c>
      <c r="D15" s="68"/>
      <c r="E15" s="68"/>
      <c r="F15" s="69"/>
    </row>
    <row r="16" spans="1:6" ht="17.25" x14ac:dyDescent="0.25">
      <c r="A16" s="79"/>
      <c r="B16" s="68"/>
      <c r="C16" s="82" t="s">
        <v>159</v>
      </c>
      <c r="D16" s="68"/>
      <c r="E16" s="68"/>
      <c r="F16" s="69"/>
    </row>
    <row r="17" spans="1:6" x14ac:dyDescent="0.25">
      <c r="A17" s="79"/>
      <c r="B17" s="68"/>
      <c r="C17" s="82"/>
      <c r="D17" s="68"/>
      <c r="E17" s="68"/>
      <c r="F17" s="69"/>
    </row>
    <row r="18" spans="1:6" ht="30" x14ac:dyDescent="0.25">
      <c r="A18" s="79"/>
      <c r="B18" s="81" t="s">
        <v>74</v>
      </c>
      <c r="C18" s="83" t="s">
        <v>112</v>
      </c>
      <c r="D18" s="68"/>
      <c r="E18" s="68"/>
      <c r="F18" s="69"/>
    </row>
    <row r="19" spans="1:6" ht="17.25" x14ac:dyDescent="0.25">
      <c r="A19" s="79"/>
      <c r="B19" s="68"/>
      <c r="C19" s="82" t="s">
        <v>160</v>
      </c>
      <c r="D19" s="68"/>
      <c r="E19" s="68"/>
      <c r="F19" s="69"/>
    </row>
    <row r="20" spans="1:6" x14ac:dyDescent="0.25">
      <c r="A20" s="79"/>
      <c r="B20" s="68"/>
      <c r="C20" s="82"/>
      <c r="D20" s="68"/>
      <c r="E20" s="68"/>
      <c r="F20" s="69"/>
    </row>
    <row r="21" spans="1:6" ht="30" x14ac:dyDescent="0.25">
      <c r="A21" s="79"/>
      <c r="B21" s="81" t="s">
        <v>113</v>
      </c>
      <c r="C21" s="83" t="s">
        <v>114</v>
      </c>
      <c r="D21" s="68"/>
      <c r="E21" s="68"/>
      <c r="F21" s="69"/>
    </row>
    <row r="22" spans="1:6" x14ac:dyDescent="0.25">
      <c r="A22" s="79"/>
      <c r="B22" s="68"/>
      <c r="C22" s="82" t="s">
        <v>115</v>
      </c>
      <c r="D22" s="68"/>
      <c r="E22" s="68"/>
      <c r="F22" s="69"/>
    </row>
    <row r="23" spans="1:6" x14ac:dyDescent="0.25">
      <c r="A23" s="79"/>
      <c r="B23" s="68"/>
      <c r="C23" s="82"/>
      <c r="D23" s="68"/>
      <c r="E23" s="68"/>
      <c r="F23" s="69"/>
    </row>
    <row r="24" spans="1:6" ht="30" x14ac:dyDescent="0.25">
      <c r="A24" s="79"/>
      <c r="B24" s="81" t="s">
        <v>116</v>
      </c>
      <c r="C24" s="83" t="s">
        <v>117</v>
      </c>
      <c r="D24" s="68"/>
      <c r="E24" s="68"/>
      <c r="F24" s="69"/>
    </row>
    <row r="25" spans="1:6" x14ac:dyDescent="0.25">
      <c r="A25" s="79"/>
      <c r="B25" s="68"/>
      <c r="C25" s="82" t="s">
        <v>118</v>
      </c>
      <c r="D25" s="68"/>
      <c r="E25" s="68"/>
      <c r="F25" s="69"/>
    </row>
    <row r="26" spans="1:6" x14ac:dyDescent="0.25">
      <c r="A26" s="79"/>
      <c r="B26" s="68"/>
      <c r="C26" s="82"/>
      <c r="D26" s="68"/>
      <c r="E26" s="68"/>
      <c r="F26" s="69"/>
    </row>
    <row r="27" spans="1:6" x14ac:dyDescent="0.25">
      <c r="A27" s="79"/>
      <c r="B27" s="81" t="s">
        <v>119</v>
      </c>
      <c r="C27" s="82" t="s">
        <v>120</v>
      </c>
      <c r="D27" s="68"/>
      <c r="E27" s="68"/>
      <c r="F27" s="69"/>
    </row>
    <row r="28" spans="1:6" x14ac:dyDescent="0.25">
      <c r="A28" s="79"/>
      <c r="B28" s="68"/>
      <c r="C28" s="82" t="s">
        <v>57</v>
      </c>
      <c r="D28" s="68"/>
      <c r="E28" s="68"/>
      <c r="F28" s="69"/>
    </row>
    <row r="29" spans="1:6" x14ac:dyDescent="0.25">
      <c r="A29" s="79"/>
      <c r="B29" s="68"/>
      <c r="C29" s="82"/>
      <c r="D29" s="68"/>
      <c r="E29" s="68"/>
      <c r="F29" s="69"/>
    </row>
    <row r="30" spans="1:6" x14ac:dyDescent="0.25">
      <c r="A30" s="79"/>
      <c r="B30" s="81" t="s">
        <v>121</v>
      </c>
      <c r="C30" s="82" t="s">
        <v>122</v>
      </c>
      <c r="D30" s="68"/>
      <c r="E30" s="68"/>
      <c r="F30" s="69"/>
    </row>
    <row r="31" spans="1:6" x14ac:dyDescent="0.25">
      <c r="A31" s="79"/>
      <c r="B31" s="68"/>
      <c r="C31" s="68"/>
      <c r="D31" s="68"/>
      <c r="E31" s="68"/>
      <c r="F31" s="69"/>
    </row>
    <row r="32" spans="1:6" x14ac:dyDescent="0.25">
      <c r="A32" s="79"/>
      <c r="B32" s="81" t="s">
        <v>123</v>
      </c>
      <c r="C32" s="82" t="s">
        <v>124</v>
      </c>
      <c r="D32" s="68"/>
      <c r="E32" s="68"/>
      <c r="F32" s="69"/>
    </row>
    <row r="33" spans="1:6" x14ac:dyDescent="0.25">
      <c r="A33" s="79"/>
      <c r="B33" s="68"/>
      <c r="C33" s="68"/>
      <c r="D33" s="68"/>
      <c r="E33" s="68"/>
      <c r="F33" s="69"/>
    </row>
    <row r="34" spans="1:6" x14ac:dyDescent="0.25">
      <c r="A34" s="79"/>
      <c r="B34" s="81" t="s">
        <v>125</v>
      </c>
      <c r="C34" s="82" t="s">
        <v>126</v>
      </c>
      <c r="D34" s="68"/>
      <c r="E34" s="68"/>
      <c r="F34" s="69"/>
    </row>
    <row r="35" spans="1:6" x14ac:dyDescent="0.25">
      <c r="A35" s="79"/>
      <c r="B35" s="68"/>
      <c r="C35" s="68"/>
      <c r="D35" s="68"/>
      <c r="E35" s="68"/>
      <c r="F35" s="69"/>
    </row>
    <row r="36" spans="1:6" x14ac:dyDescent="0.25">
      <c r="A36" s="79"/>
      <c r="B36" s="81" t="s">
        <v>127</v>
      </c>
      <c r="C36" s="82" t="s">
        <v>128</v>
      </c>
      <c r="D36" s="68"/>
      <c r="E36" s="68"/>
      <c r="F36" s="69"/>
    </row>
    <row r="37" spans="1:6" ht="15.75" thickBot="1" x14ac:dyDescent="0.3">
      <c r="A37" s="84"/>
      <c r="B37" s="72"/>
      <c r="C37" s="72"/>
      <c r="D37" s="72"/>
      <c r="E37" s="72"/>
      <c r="F37" s="73"/>
    </row>
  </sheetData>
  <mergeCells count="1">
    <mergeCell ref="B4:F4"/>
  </mergeCells>
  <hyperlinks>
    <hyperlink ref="B5" r:id="rId1" xr:uid="{00000000-0004-0000-0000-000000000000}"/>
    <hyperlink ref="B8" r:id="rId2" xr:uid="{00000000-0004-0000-0000-000001000000}"/>
    <hyperlink ref="B10" location="Notes!A1" display="Notes" xr:uid="{00000000-0004-0000-0000-000002000000}"/>
    <hyperlink ref="B12" location="Glossary!A1" display="Glossary" xr:uid="{00000000-0004-0000-0000-000003000000}"/>
    <hyperlink ref="B15" location="'Oil and Condensate'!A1" display="Oil and Condensate" xr:uid="{00000000-0004-0000-0000-000004000000}"/>
    <hyperlink ref="B18" location="Gas!A1" display="Gas" xr:uid="{00000000-0004-0000-0000-000005000000}"/>
    <hyperlink ref="B21" location="LPG!A1" display="LPG" xr:uid="{00000000-0004-0000-0000-000006000000}"/>
    <hyperlink ref="B24" location="'Gas and LPG combined'!A1" display="Gas and LPG combined" xr:uid="{00000000-0004-0000-0000-000007000000}"/>
    <hyperlink ref="B27" location="'Gas System Deliverability'!A1" display="Gas system deliverability" xr:uid="{00000000-0004-0000-0000-000008000000}"/>
    <hyperlink ref="B30" location="'2C Resources'!A1" display="2C resources" xr:uid="{00000000-0004-0000-0000-000009000000}"/>
    <hyperlink ref="B32" location="'Petroleum Initially in Place'!A1" display="Petroleum Initially in Place" xr:uid="{00000000-0004-0000-0000-00000A000000}"/>
    <hyperlink ref="B34" location="'Oil Production Profile'!A1" display="Oil production profile" xr:uid="{00000000-0004-0000-0000-00000B000000}"/>
    <hyperlink ref="B36" location="'Gas LPG Production Profile'!A1" display="Gas/LPG production profile" xr:uid="{00000000-0004-0000-0000-00000C000000}"/>
    <hyperlink ref="B14" location="Activity!A1" display="Activity" xr:uid="{00000000-0004-0000-0000-00000D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CAD2D"/>
    <pageSetUpPr fitToPage="1"/>
  </sheetPr>
  <dimension ref="A1:E25"/>
  <sheetViews>
    <sheetView zoomScaleNormal="100" workbookViewId="0">
      <selection sqref="A1:E1"/>
    </sheetView>
  </sheetViews>
  <sheetFormatPr defaultColWidth="11.42578125" defaultRowHeight="12" customHeight="1" x14ac:dyDescent="0.2"/>
  <cols>
    <col min="1" max="1" width="41" bestFit="1" customWidth="1"/>
    <col min="2" max="5" width="15" bestFit="1" customWidth="1"/>
  </cols>
  <sheetData>
    <row r="1" spans="1:5" ht="17.100000000000001" customHeight="1" x14ac:dyDescent="0.25">
      <c r="A1" s="158" t="s">
        <v>60</v>
      </c>
      <c r="B1" s="153"/>
      <c r="C1" s="153"/>
      <c r="D1" s="153"/>
      <c r="E1" s="153"/>
    </row>
    <row r="3" spans="1:5" ht="17.100000000000001" customHeight="1" x14ac:dyDescent="0.25">
      <c r="A3" s="27" t="s">
        <v>1</v>
      </c>
      <c r="B3" s="160" t="s">
        <v>61</v>
      </c>
      <c r="C3" s="160"/>
      <c r="D3" s="160"/>
      <c r="E3" s="160"/>
    </row>
    <row r="4" spans="1:5" ht="53.1" customHeight="1" x14ac:dyDescent="0.25">
      <c r="A4" s="27" t="s">
        <v>1</v>
      </c>
      <c r="B4" s="28" t="s">
        <v>62</v>
      </c>
      <c r="C4" s="28" t="s">
        <v>63</v>
      </c>
      <c r="D4" s="28" t="s">
        <v>64</v>
      </c>
      <c r="E4" s="28" t="s">
        <v>65</v>
      </c>
    </row>
    <row r="5" spans="1:5" ht="17.100000000000001" customHeight="1" x14ac:dyDescent="0.25">
      <c r="A5" s="29" t="s">
        <v>32</v>
      </c>
      <c r="B5" s="30">
        <v>32.999982003188002</v>
      </c>
      <c r="C5" s="31" t="s">
        <v>66</v>
      </c>
      <c r="D5" s="31" t="s">
        <v>66</v>
      </c>
      <c r="E5" s="30">
        <v>32.700238182870201</v>
      </c>
    </row>
    <row r="6" spans="1:5" ht="17.100000000000001" customHeight="1" x14ac:dyDescent="0.25">
      <c r="A6" s="32" t="s">
        <v>28</v>
      </c>
      <c r="B6" s="33">
        <v>0.62898105697999995</v>
      </c>
      <c r="C6" s="33">
        <v>2.3272299108259999</v>
      </c>
      <c r="D6" s="33">
        <v>103.94</v>
      </c>
      <c r="E6" s="33">
        <v>30.529199999999999</v>
      </c>
    </row>
    <row r="7" spans="1:5" ht="17.100000000000001" customHeight="1" x14ac:dyDescent="0.25">
      <c r="A7" s="29" t="s">
        <v>94</v>
      </c>
      <c r="B7" s="30">
        <v>6.4156067811959998</v>
      </c>
      <c r="C7" s="30">
        <v>3.8430742581478001</v>
      </c>
      <c r="D7" s="31" t="s">
        <v>66</v>
      </c>
      <c r="E7" s="30">
        <v>28.120809999999999</v>
      </c>
    </row>
    <row r="8" spans="1:5" ht="17.100000000000001" customHeight="1" x14ac:dyDescent="0.25">
      <c r="A8" s="32" t="s">
        <v>21</v>
      </c>
      <c r="B8" s="33">
        <v>55.405818354534802</v>
      </c>
      <c r="C8" s="34" t="s">
        <v>66</v>
      </c>
      <c r="D8" s="33">
        <v>642.42762941953504</v>
      </c>
      <c r="E8" s="33">
        <v>201.813102899157</v>
      </c>
    </row>
    <row r="9" spans="1:5" ht="17.100000000000001" customHeight="1" x14ac:dyDescent="0.25">
      <c r="A9" s="29" t="s">
        <v>95</v>
      </c>
      <c r="B9" s="30">
        <v>42.837989063769903</v>
      </c>
      <c r="C9" s="31" t="s">
        <v>66</v>
      </c>
      <c r="D9" s="30">
        <v>651.19152286718304</v>
      </c>
      <c r="E9" s="30">
        <v>149.28824879725099</v>
      </c>
    </row>
    <row r="10" spans="1:5" ht="17.100000000000001" customHeight="1" x14ac:dyDescent="0.25">
      <c r="A10" s="32" t="s">
        <v>87</v>
      </c>
      <c r="B10" s="33">
        <v>2.6794861169409199</v>
      </c>
      <c r="C10" s="34" t="s">
        <v>66</v>
      </c>
      <c r="D10" s="34" t="s">
        <v>66</v>
      </c>
      <c r="E10" s="34" t="s">
        <v>66</v>
      </c>
    </row>
    <row r="11" spans="1:5" ht="17.100000000000001" customHeight="1" x14ac:dyDescent="0.25">
      <c r="A11" s="29" t="s">
        <v>13</v>
      </c>
      <c r="B11" s="30">
        <v>0.67300973096859995</v>
      </c>
      <c r="C11" s="31" t="s">
        <v>66</v>
      </c>
      <c r="D11" s="31" t="s">
        <v>66</v>
      </c>
      <c r="E11" s="30">
        <v>1.9950000000000001</v>
      </c>
    </row>
    <row r="12" spans="1:5" ht="17.100000000000001" customHeight="1" x14ac:dyDescent="0.25">
      <c r="A12" s="32" t="s">
        <v>67</v>
      </c>
      <c r="B12" s="33">
        <v>0.64785048868939998</v>
      </c>
      <c r="C12" s="34" t="s">
        <v>66</v>
      </c>
      <c r="D12" s="34" t="s">
        <v>66</v>
      </c>
      <c r="E12" s="34" t="s">
        <v>66</v>
      </c>
    </row>
    <row r="13" spans="1:5" ht="17.100000000000001" customHeight="1" x14ac:dyDescent="0.25">
      <c r="A13" s="29" t="s">
        <v>35</v>
      </c>
      <c r="B13" s="31" t="s">
        <v>66</v>
      </c>
      <c r="C13" s="30">
        <v>6.8390006195516602</v>
      </c>
      <c r="D13" s="30">
        <v>168.481720076909</v>
      </c>
      <c r="E13" s="30">
        <v>165.547958782037</v>
      </c>
    </row>
    <row r="14" spans="1:5" ht="17.100000000000001" customHeight="1" x14ac:dyDescent="0.25">
      <c r="A14" s="32" t="s">
        <v>27</v>
      </c>
      <c r="B14" s="34" t="s">
        <v>66</v>
      </c>
      <c r="C14" s="33">
        <v>24.046720713007598</v>
      </c>
      <c r="D14" s="34" t="s">
        <v>66</v>
      </c>
      <c r="E14" s="33">
        <v>1200.60037313971</v>
      </c>
    </row>
    <row r="15" spans="1:5" ht="17.100000000000001" customHeight="1" x14ac:dyDescent="0.25">
      <c r="A15" s="29" t="s">
        <v>33</v>
      </c>
      <c r="B15" s="31" t="s">
        <v>66</v>
      </c>
      <c r="C15" s="30">
        <v>3.33932588568487</v>
      </c>
      <c r="D15" s="31" t="s">
        <v>66</v>
      </c>
      <c r="E15" s="30">
        <v>105.688864901223</v>
      </c>
    </row>
    <row r="16" spans="1:5" ht="17.100000000000001" customHeight="1" x14ac:dyDescent="0.25">
      <c r="A16" s="32" t="s">
        <v>15</v>
      </c>
      <c r="B16" s="34" t="s">
        <v>66</v>
      </c>
      <c r="C16" s="33">
        <v>4.4028673988599998E-2</v>
      </c>
      <c r="D16" s="34" t="s">
        <v>66</v>
      </c>
      <c r="E16" s="33">
        <v>0.89622000000000002</v>
      </c>
    </row>
    <row r="17" spans="1:5" ht="17.100000000000001" customHeight="1" x14ac:dyDescent="0.25">
      <c r="A17" s="29" t="s">
        <v>93</v>
      </c>
      <c r="B17" s="31" t="s">
        <v>66</v>
      </c>
      <c r="C17" s="30">
        <v>2.2140133205696002</v>
      </c>
      <c r="D17" s="31" t="s">
        <v>66</v>
      </c>
      <c r="E17" s="30">
        <v>70.769710000000003</v>
      </c>
    </row>
    <row r="18" spans="1:5" ht="17.100000000000001" customHeight="1" x14ac:dyDescent="0.25">
      <c r="A18" s="32" t="s">
        <v>34</v>
      </c>
      <c r="B18" s="34" t="s">
        <v>66</v>
      </c>
      <c r="C18" s="33">
        <v>19.1450017343642</v>
      </c>
      <c r="D18" s="34" t="s">
        <v>66</v>
      </c>
      <c r="E18" s="33">
        <v>735.13323165707197</v>
      </c>
    </row>
    <row r="19" spans="1:5" ht="17.100000000000001" customHeight="1" x14ac:dyDescent="0.25">
      <c r="A19" s="29" t="s">
        <v>24</v>
      </c>
      <c r="B19" s="31" t="s">
        <v>66</v>
      </c>
      <c r="C19" s="30">
        <v>2.1699846465810002</v>
      </c>
      <c r="D19" s="31" t="s">
        <v>66</v>
      </c>
      <c r="E19" s="30">
        <v>64.898889999999994</v>
      </c>
    </row>
    <row r="20" spans="1:5" ht="17.100000000000001" customHeight="1" x14ac:dyDescent="0.25">
      <c r="A20" s="32" t="s">
        <v>68</v>
      </c>
      <c r="B20" s="34" t="s">
        <v>66</v>
      </c>
      <c r="C20" s="34" t="s">
        <v>66</v>
      </c>
      <c r="D20" s="34" t="s">
        <v>66</v>
      </c>
      <c r="E20" s="33">
        <v>155.32400000000001</v>
      </c>
    </row>
    <row r="21" spans="1:5" ht="17.100000000000001" customHeight="1" x14ac:dyDescent="0.25">
      <c r="A21" s="35" t="s">
        <v>58</v>
      </c>
      <c r="B21" s="36">
        <v>142.288723596268</v>
      </c>
      <c r="C21" s="36">
        <v>63.968379762721298</v>
      </c>
      <c r="D21" s="36">
        <v>1566.0408723636299</v>
      </c>
      <c r="E21" s="36">
        <v>2943.30584835932</v>
      </c>
    </row>
    <row r="23" spans="1:5" ht="17.100000000000001" customHeight="1" x14ac:dyDescent="0.25">
      <c r="A23" s="152" t="s">
        <v>69</v>
      </c>
      <c r="B23" s="153"/>
      <c r="C23" s="153"/>
      <c r="D23" s="153"/>
      <c r="E23" s="153"/>
    </row>
    <row r="24" spans="1:5" ht="17.100000000000001" customHeight="1" x14ac:dyDescent="0.25">
      <c r="A24" s="152" t="s">
        <v>70</v>
      </c>
      <c r="B24" s="153"/>
      <c r="C24" s="153"/>
      <c r="D24" s="153"/>
      <c r="E24" s="153"/>
    </row>
    <row r="25" spans="1:5" ht="17.100000000000001" customHeight="1" x14ac:dyDescent="0.25">
      <c r="A25" s="152" t="s">
        <v>71</v>
      </c>
      <c r="B25" s="153"/>
      <c r="C25" s="153"/>
      <c r="D25" s="153"/>
      <c r="E25" s="153"/>
    </row>
  </sheetData>
  <mergeCells count="5">
    <mergeCell ref="B3:E3"/>
    <mergeCell ref="A1:E1"/>
    <mergeCell ref="A23:E23"/>
    <mergeCell ref="A24:E24"/>
    <mergeCell ref="A25:E25"/>
  </mergeCells>
  <pageMargins left="0.05" right="0.05" top="0.5" bottom="0.5" header="0" footer="0"/>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CAD2D"/>
    <pageSetUpPr fitToPage="1"/>
  </sheetPr>
  <dimension ref="A1:S31"/>
  <sheetViews>
    <sheetView zoomScale="90" zoomScaleNormal="90" zoomScalePageLayoutView="90" workbookViewId="0">
      <selection sqref="A1:S1"/>
    </sheetView>
  </sheetViews>
  <sheetFormatPr defaultColWidth="11.42578125" defaultRowHeight="12" customHeight="1" x14ac:dyDescent="0.2"/>
  <cols>
    <col min="1" max="1" width="41" bestFit="1" customWidth="1"/>
    <col min="2" max="19" width="13" bestFit="1" customWidth="1"/>
  </cols>
  <sheetData>
    <row r="1" spans="1:19" ht="17.100000000000001" customHeight="1" x14ac:dyDescent="0.25">
      <c r="A1" s="158" t="s">
        <v>72</v>
      </c>
      <c r="B1" s="153"/>
      <c r="C1" s="153"/>
      <c r="D1" s="153"/>
      <c r="E1" s="153"/>
      <c r="F1" s="153"/>
      <c r="G1" s="153"/>
      <c r="H1" s="153"/>
      <c r="I1" s="153"/>
      <c r="J1" s="153"/>
      <c r="K1" s="153"/>
      <c r="L1" s="153"/>
      <c r="M1" s="153"/>
      <c r="N1" s="153"/>
      <c r="O1" s="153"/>
      <c r="P1" s="153"/>
      <c r="Q1" s="153"/>
      <c r="R1" s="153"/>
      <c r="S1" s="153"/>
    </row>
    <row r="3" spans="1:19" ht="17.100000000000001" customHeight="1" x14ac:dyDescent="0.25">
      <c r="A3" s="37" t="s">
        <v>1</v>
      </c>
      <c r="B3" s="161" t="s">
        <v>73</v>
      </c>
      <c r="C3" s="161"/>
      <c r="D3" s="161"/>
      <c r="E3" s="161"/>
      <c r="F3" s="161"/>
      <c r="G3" s="161"/>
      <c r="H3" s="161"/>
      <c r="I3" s="161"/>
      <c r="J3" s="161"/>
      <c r="K3" s="161" t="s">
        <v>74</v>
      </c>
      <c r="L3" s="161"/>
      <c r="M3" s="161"/>
      <c r="N3" s="161"/>
      <c r="O3" s="161"/>
      <c r="P3" s="161"/>
      <c r="Q3" s="161"/>
      <c r="R3" s="161"/>
      <c r="S3" s="161"/>
    </row>
    <row r="4" spans="1:19" ht="17.100000000000001" customHeight="1" x14ac:dyDescent="0.25">
      <c r="A4" s="37" t="s">
        <v>1</v>
      </c>
      <c r="B4" s="162" t="s">
        <v>75</v>
      </c>
      <c r="C4" s="162"/>
      <c r="D4" s="162"/>
      <c r="E4" s="162" t="s">
        <v>76</v>
      </c>
      <c r="F4" s="162"/>
      <c r="G4" s="162"/>
      <c r="H4" s="162" t="s">
        <v>77</v>
      </c>
      <c r="I4" s="162"/>
      <c r="J4" s="162"/>
      <c r="K4" s="162" t="s">
        <v>75</v>
      </c>
      <c r="L4" s="162"/>
      <c r="M4" s="162"/>
      <c r="N4" s="162" t="s">
        <v>76</v>
      </c>
      <c r="O4" s="162"/>
      <c r="P4" s="162"/>
      <c r="Q4" s="162" t="s">
        <v>77</v>
      </c>
      <c r="R4" s="162"/>
      <c r="S4" s="162"/>
    </row>
    <row r="5" spans="1:19" ht="17.100000000000001" customHeight="1" x14ac:dyDescent="0.25">
      <c r="A5" s="37" t="s">
        <v>8</v>
      </c>
      <c r="B5" s="38" t="s">
        <v>78</v>
      </c>
      <c r="C5" s="38" t="s">
        <v>79</v>
      </c>
      <c r="D5" s="38" t="s">
        <v>12</v>
      </c>
      <c r="E5" s="38" t="s">
        <v>78</v>
      </c>
      <c r="F5" s="38" t="s">
        <v>79</v>
      </c>
      <c r="G5" s="38" t="s">
        <v>12</v>
      </c>
      <c r="H5" s="38" t="s">
        <v>78</v>
      </c>
      <c r="I5" s="38" t="s">
        <v>79</v>
      </c>
      <c r="J5" s="38" t="s">
        <v>12</v>
      </c>
      <c r="K5" s="38" t="s">
        <v>78</v>
      </c>
      <c r="L5" s="38" t="s">
        <v>80</v>
      </c>
      <c r="M5" s="38" t="s">
        <v>12</v>
      </c>
      <c r="N5" s="38" t="s">
        <v>78</v>
      </c>
      <c r="O5" s="38" t="s">
        <v>80</v>
      </c>
      <c r="P5" s="38" t="s">
        <v>12</v>
      </c>
      <c r="Q5" s="38" t="s">
        <v>78</v>
      </c>
      <c r="R5" s="38" t="s">
        <v>80</v>
      </c>
      <c r="S5" s="38" t="s">
        <v>12</v>
      </c>
    </row>
    <row r="6" spans="1:19" ht="17.100000000000001" customHeight="1" x14ac:dyDescent="0.25">
      <c r="A6" s="39" t="s">
        <v>32</v>
      </c>
      <c r="B6" s="40">
        <v>18.211985282871598</v>
      </c>
      <c r="C6" s="40">
        <v>114.549937529248</v>
      </c>
      <c r="D6" s="41">
        <v>693.01402495504794</v>
      </c>
      <c r="E6" s="40">
        <v>18.8860910672398</v>
      </c>
      <c r="F6" s="40">
        <v>118.78993521693</v>
      </c>
      <c r="G6" s="41">
        <v>718.66552618428705</v>
      </c>
      <c r="H6" s="40">
        <v>19.798677671549601</v>
      </c>
      <c r="I6" s="40">
        <v>124.529932086576</v>
      </c>
      <c r="J6" s="42">
        <v>753.39185096160702</v>
      </c>
      <c r="K6" s="40">
        <v>6692.3972170229399</v>
      </c>
      <c r="L6" s="40">
        <v>236.339777143173</v>
      </c>
      <c r="M6" s="41">
        <v>273.518274259728</v>
      </c>
      <c r="N6" s="40">
        <v>6824.63676599263</v>
      </c>
      <c r="O6" s="40">
        <v>241.009772739596</v>
      </c>
      <c r="P6" s="41">
        <v>278.92290462611902</v>
      </c>
      <c r="Q6" s="40">
        <v>7412.7771154788197</v>
      </c>
      <c r="R6" s="40">
        <v>261.77975315452198</v>
      </c>
      <c r="S6" s="42">
        <v>302.96020070961998</v>
      </c>
    </row>
    <row r="7" spans="1:19" ht="17.100000000000001" customHeight="1" x14ac:dyDescent="0.25">
      <c r="A7" s="43" t="s">
        <v>35</v>
      </c>
      <c r="B7" s="44">
        <v>77.266143999999997</v>
      </c>
      <c r="C7" s="44">
        <v>485.98940921888902</v>
      </c>
      <c r="D7" s="45">
        <v>2861.3606275797001</v>
      </c>
      <c r="E7" s="44">
        <v>78.241504000000006</v>
      </c>
      <c r="F7" s="44">
        <v>492.12423885624901</v>
      </c>
      <c r="G7" s="45">
        <v>2896.3080363479398</v>
      </c>
      <c r="H7" s="44">
        <v>79.265631999999997</v>
      </c>
      <c r="I7" s="44">
        <v>498.56580997547701</v>
      </c>
      <c r="J7" s="46">
        <v>2933.0028155546001</v>
      </c>
      <c r="K7" s="44">
        <v>180500</v>
      </c>
      <c r="L7" s="44">
        <v>6374.2973393499997</v>
      </c>
      <c r="M7" s="45">
        <v>7129.75</v>
      </c>
      <c r="N7" s="44">
        <v>184500</v>
      </c>
      <c r="O7" s="44">
        <v>6515.55600615</v>
      </c>
      <c r="P7" s="45">
        <v>7287.75</v>
      </c>
      <c r="Q7" s="44">
        <v>188700</v>
      </c>
      <c r="R7" s="44">
        <v>6663.8776062899997</v>
      </c>
      <c r="S7" s="46">
        <v>7453.65</v>
      </c>
    </row>
    <row r="8" spans="1:19" ht="17.100000000000001" customHeight="1" x14ac:dyDescent="0.25">
      <c r="A8" s="39" t="s">
        <v>22</v>
      </c>
      <c r="B8" s="40">
        <v>0.59299999999999997</v>
      </c>
      <c r="C8" s="40">
        <v>3.7298576678913999</v>
      </c>
      <c r="D8" s="41">
        <v>21.296333281748101</v>
      </c>
      <c r="E8" s="40">
        <v>0.70699999999999996</v>
      </c>
      <c r="F8" s="40">
        <v>4.4468960728485998</v>
      </c>
      <c r="G8" s="41">
        <v>25.390675372610701</v>
      </c>
      <c r="H8" s="40">
        <v>0.83699999999999997</v>
      </c>
      <c r="I8" s="40">
        <v>5.2645714469226004</v>
      </c>
      <c r="J8" s="42">
        <v>30.059830043576198</v>
      </c>
      <c r="K8" s="40">
        <v>2160</v>
      </c>
      <c r="L8" s="40">
        <v>76.279680072000005</v>
      </c>
      <c r="M8" s="41">
        <v>95.682239999999993</v>
      </c>
      <c r="N8" s="40">
        <v>2312</v>
      </c>
      <c r="O8" s="40">
        <v>81.647509410400005</v>
      </c>
      <c r="P8" s="41">
        <v>102.43411999999999</v>
      </c>
      <c r="Q8" s="40">
        <v>2330</v>
      </c>
      <c r="R8" s="40">
        <v>82.283173411000007</v>
      </c>
      <c r="S8" s="42">
        <v>103.26698</v>
      </c>
    </row>
    <row r="9" spans="1:19" ht="17.100000000000001" customHeight="1" x14ac:dyDescent="0.25">
      <c r="A9" s="43" t="s">
        <v>29</v>
      </c>
      <c r="B9" s="44">
        <v>4.9470000000000001</v>
      </c>
      <c r="C9" s="44">
        <v>31.115692888800599</v>
      </c>
      <c r="D9" s="45">
        <v>185.02966051533301</v>
      </c>
      <c r="E9" s="44">
        <v>5.04</v>
      </c>
      <c r="F9" s="44">
        <v>31.700645271791998</v>
      </c>
      <c r="G9" s="45">
        <v>188.50808348439</v>
      </c>
      <c r="H9" s="44">
        <v>5.0940000000000003</v>
      </c>
      <c r="I9" s="44">
        <v>32.040295042561198</v>
      </c>
      <c r="J9" s="46">
        <v>190.52781295029399</v>
      </c>
      <c r="K9" s="44">
        <v>1066.1289999999999</v>
      </c>
      <c r="L9" s="44">
        <v>37.649990294204301</v>
      </c>
      <c r="M9" s="45">
        <v>39.606692350000003</v>
      </c>
      <c r="N9" s="44">
        <v>1085.385</v>
      </c>
      <c r="O9" s="44">
        <v>38.330009516179501</v>
      </c>
      <c r="P9" s="45">
        <v>40.322052749999997</v>
      </c>
      <c r="Q9" s="44">
        <v>1099.26</v>
      </c>
      <c r="R9" s="44">
        <v>38.820000516641997</v>
      </c>
      <c r="S9" s="46">
        <v>40.837508999999997</v>
      </c>
    </row>
    <row r="10" spans="1:19" ht="17.100000000000001" customHeight="1" x14ac:dyDescent="0.25">
      <c r="A10" s="39" t="s">
        <v>28</v>
      </c>
      <c r="B10" s="40">
        <v>3.41</v>
      </c>
      <c r="C10" s="40">
        <v>21.448254043018</v>
      </c>
      <c r="D10" s="41">
        <v>125.11652620558699</v>
      </c>
      <c r="E10" s="40">
        <v>3.84</v>
      </c>
      <c r="F10" s="40">
        <v>24.152872588032</v>
      </c>
      <c r="G10" s="41">
        <v>140.893683469048</v>
      </c>
      <c r="H10" s="40">
        <v>4.4400000000000004</v>
      </c>
      <c r="I10" s="40">
        <v>27.926758929912001</v>
      </c>
      <c r="J10" s="42">
        <v>162.908321511087</v>
      </c>
      <c r="K10" s="40">
        <v>14251.8128543192</v>
      </c>
      <c r="L10" s="40">
        <v>503.29802082105999</v>
      </c>
      <c r="M10" s="41">
        <v>572.49532235800405</v>
      </c>
      <c r="N10" s="40">
        <v>16220.1302064835</v>
      </c>
      <c r="O10" s="40">
        <v>572.80849207256597</v>
      </c>
      <c r="P10" s="41">
        <v>651.56263039444104</v>
      </c>
      <c r="Q10" s="40">
        <v>18730.410710440701</v>
      </c>
      <c r="R10" s="40">
        <v>661.45821139332304</v>
      </c>
      <c r="S10" s="42">
        <v>752.40059823840204</v>
      </c>
    </row>
    <row r="11" spans="1:19" ht="17.100000000000001" customHeight="1" x14ac:dyDescent="0.25">
      <c r="A11" s="43" t="s">
        <v>94</v>
      </c>
      <c r="B11" s="44">
        <v>12.32893763</v>
      </c>
      <c r="C11" s="44">
        <v>77.546682219578997</v>
      </c>
      <c r="D11" s="45">
        <v>385.87010828497301</v>
      </c>
      <c r="E11" s="44">
        <v>12.597433629999999</v>
      </c>
      <c r="F11" s="44">
        <v>79.235471198328</v>
      </c>
      <c r="G11" s="45">
        <v>394.034222889901</v>
      </c>
      <c r="H11" s="44">
        <v>14.256034619999999</v>
      </c>
      <c r="I11" s="44">
        <v>89.667757236310706</v>
      </c>
      <c r="J11" s="46">
        <v>445.47886029582003</v>
      </c>
      <c r="K11" s="44">
        <v>3520.23711340206</v>
      </c>
      <c r="L11" s="44">
        <v>124.31600036476399</v>
      </c>
      <c r="M11" s="45">
        <v>114.40160742268</v>
      </c>
      <c r="N11" s="44">
        <v>4462.2268041237103</v>
      </c>
      <c r="O11" s="44">
        <v>157.58205232743501</v>
      </c>
      <c r="P11" s="45">
        <v>144.83452536082501</v>
      </c>
      <c r="Q11" s="44">
        <v>5253.4861107607903</v>
      </c>
      <c r="R11" s="44">
        <v>185.525111014597</v>
      </c>
      <c r="S11" s="46">
        <v>170.455467627605</v>
      </c>
    </row>
    <row r="12" spans="1:19" ht="17.100000000000001" customHeight="1" x14ac:dyDescent="0.25">
      <c r="A12" s="39" t="s">
        <v>27</v>
      </c>
      <c r="B12" s="40">
        <v>8.3768378971782091</v>
      </c>
      <c r="C12" s="40">
        <v>52.6887235471727</v>
      </c>
      <c r="D12" s="41">
        <v>336.93586589394903</v>
      </c>
      <c r="E12" s="40">
        <v>10.814724358162399</v>
      </c>
      <c r="F12" s="40">
        <v>68.022567577443397</v>
      </c>
      <c r="G12" s="41">
        <v>434.993318570638</v>
      </c>
      <c r="H12" s="40">
        <v>14.6943295944245</v>
      </c>
      <c r="I12" s="40">
        <v>92.424549599135901</v>
      </c>
      <c r="J12" s="42">
        <v>591.04004713953896</v>
      </c>
      <c r="K12" s="40">
        <v>53518.288197000002</v>
      </c>
      <c r="L12" s="40">
        <v>1889.9805100316</v>
      </c>
      <c r="M12" s="41">
        <v>2086.1428739190601</v>
      </c>
      <c r="N12" s="40">
        <v>69093.557983999999</v>
      </c>
      <c r="O12" s="40">
        <v>2440.0159713220801</v>
      </c>
      <c r="P12" s="41">
        <v>2693.26689021632</v>
      </c>
      <c r="Q12" s="40">
        <v>93879.740273000003</v>
      </c>
      <c r="R12" s="40">
        <v>3315.33173762356</v>
      </c>
      <c r="S12" s="42">
        <v>3659.4322758415401</v>
      </c>
    </row>
    <row r="13" spans="1:19" ht="17.100000000000001" customHeight="1" x14ac:dyDescent="0.25">
      <c r="A13" s="43" t="s">
        <v>21</v>
      </c>
      <c r="B13" s="44">
        <v>92.527869933566805</v>
      </c>
      <c r="C13" s="44">
        <v>581.98277430922803</v>
      </c>
      <c r="D13" s="45">
        <v>3346.5456798321102</v>
      </c>
      <c r="E13" s="44">
        <v>124.422695524825</v>
      </c>
      <c r="F13" s="44">
        <v>782.59518543505203</v>
      </c>
      <c r="G13" s="45">
        <v>4505.9809702101902</v>
      </c>
      <c r="H13" s="44">
        <v>169.56720295633099</v>
      </c>
      <c r="I13" s="44">
        <v>1066.54558544615</v>
      </c>
      <c r="J13" s="46">
        <v>6148.9108477085601</v>
      </c>
      <c r="K13" s="44">
        <v>13224.2498060991</v>
      </c>
      <c r="L13" s="44">
        <v>467.00997425992898</v>
      </c>
      <c r="M13" s="45">
        <v>544.83909201128301</v>
      </c>
      <c r="N13" s="44">
        <v>19248.969583547201</v>
      </c>
      <c r="O13" s="44">
        <v>679.77094516140801</v>
      </c>
      <c r="P13" s="45">
        <v>793.05754684214605</v>
      </c>
      <c r="Q13" s="44">
        <v>28236.866035915999</v>
      </c>
      <c r="R13" s="44">
        <v>997.17551271092498</v>
      </c>
      <c r="S13" s="46">
        <v>1163.35888067974</v>
      </c>
    </row>
    <row r="14" spans="1:19" ht="17.100000000000001" customHeight="1" x14ac:dyDescent="0.25">
      <c r="A14" s="39" t="s">
        <v>33</v>
      </c>
      <c r="B14" s="40">
        <v>19.154132659243299</v>
      </c>
      <c r="C14" s="40">
        <v>120.47586605546</v>
      </c>
      <c r="D14" s="41">
        <v>670.80132949461495</v>
      </c>
      <c r="E14" s="40">
        <v>22.1497310464412</v>
      </c>
      <c r="F14" s="40">
        <v>139.31761245413301</v>
      </c>
      <c r="G14" s="41">
        <v>775.71087651054597</v>
      </c>
      <c r="H14" s="40">
        <v>24.5241551799779</v>
      </c>
      <c r="I14" s="40">
        <v>154.25229046644</v>
      </c>
      <c r="J14" s="42">
        <v>858.86613568600501</v>
      </c>
      <c r="K14" s="40">
        <v>43077</v>
      </c>
      <c r="L14" s="40">
        <v>1521.2498974359</v>
      </c>
      <c r="M14" s="41">
        <v>1783.3878</v>
      </c>
      <c r="N14" s="40">
        <v>49814</v>
      </c>
      <c r="O14" s="40">
        <v>1759.1648069938001</v>
      </c>
      <c r="P14" s="41">
        <v>2062.2995999999998</v>
      </c>
      <c r="Q14" s="40">
        <v>55154</v>
      </c>
      <c r="R14" s="40">
        <v>1947.7451271718</v>
      </c>
      <c r="S14" s="42">
        <v>2283.3755999999998</v>
      </c>
    </row>
    <row r="15" spans="1:19" ht="17.100000000000001" customHeight="1" x14ac:dyDescent="0.25">
      <c r="A15" s="43" t="s">
        <v>25</v>
      </c>
      <c r="B15" s="44">
        <v>129.49526906536099</v>
      </c>
      <c r="C15" s="44">
        <v>814.50071210640397</v>
      </c>
      <c r="D15" s="45">
        <v>4686.3001424916602</v>
      </c>
      <c r="E15" s="44">
        <v>145.70579907555199</v>
      </c>
      <c r="F15" s="44">
        <v>916.461875106565</v>
      </c>
      <c r="G15" s="45">
        <v>5274.0499546051096</v>
      </c>
      <c r="H15" s="44">
        <v>179.83107396694001</v>
      </c>
      <c r="I15" s="44">
        <v>1131.10338981575</v>
      </c>
      <c r="J15" s="46">
        <v>6511.82630428429</v>
      </c>
      <c r="K15" s="44">
        <v>17921.242169146699</v>
      </c>
      <c r="L15" s="44">
        <v>632.88269405339895</v>
      </c>
      <c r="M15" s="45">
        <v>738.35517736884299</v>
      </c>
      <c r="N15" s="44">
        <v>20070.850454212301</v>
      </c>
      <c r="O15" s="44">
        <v>708.79539417605099</v>
      </c>
      <c r="P15" s="45">
        <v>826.919038713546</v>
      </c>
      <c r="Q15" s="44">
        <v>24683.855385390001</v>
      </c>
      <c r="R15" s="44">
        <v>871.702125806048</v>
      </c>
      <c r="S15" s="46">
        <v>1016.97484187807</v>
      </c>
    </row>
    <row r="16" spans="1:19" ht="17.100000000000001" customHeight="1" x14ac:dyDescent="0.25">
      <c r="A16" s="39" t="s">
        <v>26</v>
      </c>
      <c r="B16" s="40">
        <v>3.4027667355700402</v>
      </c>
      <c r="C16" s="40">
        <v>21.402758179952301</v>
      </c>
      <c r="D16" s="41">
        <v>124.706772795777</v>
      </c>
      <c r="E16" s="40">
        <v>5.5334711400858696</v>
      </c>
      <c r="F16" s="40">
        <v>34.8044852645953</v>
      </c>
      <c r="G16" s="41">
        <v>202.794191275375</v>
      </c>
      <c r="H16" s="40">
        <v>8.42741294323422</v>
      </c>
      <c r="I16" s="40">
        <v>53.006831006423901</v>
      </c>
      <c r="J16" s="42">
        <v>308.853222344681</v>
      </c>
      <c r="K16" s="40">
        <v>220.02169068404999</v>
      </c>
      <c r="L16" s="40">
        <v>7.7699926732776996</v>
      </c>
      <c r="M16" s="41">
        <v>10.6644513474559</v>
      </c>
      <c r="N16" s="40">
        <v>348.58005306572102</v>
      </c>
      <c r="O16" s="40">
        <v>12.3099883922842</v>
      </c>
      <c r="P16" s="41">
        <v>16.895675172095501</v>
      </c>
      <c r="Q16" s="40">
        <v>530.94037327232002</v>
      </c>
      <c r="R16" s="40">
        <v>18.7499823196856</v>
      </c>
      <c r="S16" s="42">
        <v>25.734679892509401</v>
      </c>
    </row>
    <row r="17" spans="1:19" ht="17.100000000000001" customHeight="1" x14ac:dyDescent="0.25">
      <c r="A17" s="43" t="s">
        <v>15</v>
      </c>
      <c r="B17" s="44">
        <v>0.1585</v>
      </c>
      <c r="C17" s="44">
        <v>0.9969349753133</v>
      </c>
      <c r="D17" s="45">
        <v>4.8859961789539197</v>
      </c>
      <c r="E17" s="44">
        <v>0.2172</v>
      </c>
      <c r="F17" s="44">
        <v>1.3661468557605601</v>
      </c>
      <c r="G17" s="45">
        <v>6.6955102212542101</v>
      </c>
      <c r="H17" s="44">
        <v>0.2979</v>
      </c>
      <c r="I17" s="44">
        <v>1.8737345687434199</v>
      </c>
      <c r="J17" s="46">
        <v>9.18320669848816</v>
      </c>
      <c r="K17" s="44">
        <v>510</v>
      </c>
      <c r="L17" s="44">
        <v>18.010480016999999</v>
      </c>
      <c r="M17" s="45">
        <v>17.579699999999999</v>
      </c>
      <c r="N17" s="44">
        <v>700</v>
      </c>
      <c r="O17" s="44">
        <v>24.720266689999999</v>
      </c>
      <c r="P17" s="45">
        <v>24.129000000000001</v>
      </c>
      <c r="Q17" s="44">
        <v>960</v>
      </c>
      <c r="R17" s="44">
        <v>33.902080032000001</v>
      </c>
      <c r="S17" s="46">
        <v>33.091200000000001</v>
      </c>
    </row>
    <row r="18" spans="1:19" ht="17.100000000000001" customHeight="1" x14ac:dyDescent="0.25">
      <c r="A18" s="39" t="s">
        <v>30</v>
      </c>
      <c r="B18" s="40">
        <v>10.465244120251599</v>
      </c>
      <c r="C18" s="40">
        <v>65.824403083096101</v>
      </c>
      <c r="D18" s="41">
        <v>365.88686504776803</v>
      </c>
      <c r="E18" s="40">
        <v>10.819779829597399</v>
      </c>
      <c r="F18" s="40">
        <v>68.054365535110605</v>
      </c>
      <c r="G18" s="41">
        <v>378.28217639927101</v>
      </c>
      <c r="H18" s="40">
        <v>12.01211079031</v>
      </c>
      <c r="I18" s="40">
        <v>75.5539014145007</v>
      </c>
      <c r="J18" s="42">
        <v>419.96856539332401</v>
      </c>
      <c r="K18" s="40" t="s">
        <v>17</v>
      </c>
      <c r="L18" s="40" t="s">
        <v>17</v>
      </c>
      <c r="M18" s="41" t="s">
        <v>17</v>
      </c>
      <c r="N18" s="40" t="s">
        <v>17</v>
      </c>
      <c r="O18" s="40" t="s">
        <v>17</v>
      </c>
      <c r="P18" s="41" t="s">
        <v>17</v>
      </c>
      <c r="Q18" s="40" t="s">
        <v>17</v>
      </c>
      <c r="R18" s="40" t="s">
        <v>17</v>
      </c>
      <c r="S18" s="42" t="s">
        <v>17</v>
      </c>
    </row>
    <row r="19" spans="1:19" ht="17.100000000000001" customHeight="1" x14ac:dyDescent="0.25">
      <c r="A19" s="43" t="s">
        <v>18</v>
      </c>
      <c r="B19" s="44">
        <v>0.25981249006833002</v>
      </c>
      <c r="C19" s="44">
        <v>1.63417134619784</v>
      </c>
      <c r="D19" s="45">
        <v>8.9784292141543993</v>
      </c>
      <c r="E19" s="44">
        <v>0.25981249006833002</v>
      </c>
      <c r="F19" s="44">
        <v>1.63417134619784</v>
      </c>
      <c r="G19" s="45">
        <v>8.9784292141543993</v>
      </c>
      <c r="H19" s="44">
        <v>0.25981249006833002</v>
      </c>
      <c r="I19" s="44">
        <v>1.63417134619784</v>
      </c>
      <c r="J19" s="46">
        <v>8.9784292141543993</v>
      </c>
      <c r="K19" s="44">
        <v>14.7</v>
      </c>
      <c r="L19" s="44">
        <v>0.51912560049000001</v>
      </c>
      <c r="M19" s="45">
        <v>0.56830199999999997</v>
      </c>
      <c r="N19" s="44">
        <v>14.7</v>
      </c>
      <c r="O19" s="44">
        <v>0.51912560049000001</v>
      </c>
      <c r="P19" s="45">
        <v>0.56830199999999997</v>
      </c>
      <c r="Q19" s="44">
        <v>14.7</v>
      </c>
      <c r="R19" s="44">
        <v>0.51912560049000001</v>
      </c>
      <c r="S19" s="46">
        <v>0.56830199999999997</v>
      </c>
    </row>
    <row r="20" spans="1:19" ht="17.100000000000001" customHeight="1" x14ac:dyDescent="0.25">
      <c r="A20" s="39" t="s">
        <v>31</v>
      </c>
      <c r="B20" s="40">
        <v>50.066530907357397</v>
      </c>
      <c r="C20" s="40">
        <v>314.90899529431499</v>
      </c>
      <c r="D20" s="41">
        <v>1922.35776671044</v>
      </c>
      <c r="E20" s="40">
        <v>69.936307325599898</v>
      </c>
      <c r="F20" s="40">
        <v>439.88612502933898</v>
      </c>
      <c r="G20" s="41">
        <v>2682.1814131292499</v>
      </c>
      <c r="H20" s="40">
        <v>92.190617352613998</v>
      </c>
      <c r="I20" s="40">
        <v>579.86151946085897</v>
      </c>
      <c r="J20" s="42">
        <v>3533.0044673014499</v>
      </c>
      <c r="K20" s="40">
        <v>1144.8598130841101</v>
      </c>
      <c r="L20" s="40">
        <v>40.430342717289697</v>
      </c>
      <c r="M20" s="41">
        <v>47.511682242990702</v>
      </c>
      <c r="N20" s="40">
        <v>1394.6474086661001</v>
      </c>
      <c r="O20" s="40">
        <v>49.251508401061997</v>
      </c>
      <c r="P20" s="41">
        <v>57.877867459643198</v>
      </c>
      <c r="Q20" s="40">
        <v>1974.5114698385701</v>
      </c>
      <c r="R20" s="40">
        <v>69.729214452676302</v>
      </c>
      <c r="S20" s="42">
        <v>81.942225998300799</v>
      </c>
    </row>
    <row r="21" spans="1:19" ht="17.100000000000001" customHeight="1" x14ac:dyDescent="0.25">
      <c r="A21" s="43" t="s">
        <v>93</v>
      </c>
      <c r="B21" s="44">
        <v>5.0123060325621198</v>
      </c>
      <c r="C21" s="44">
        <v>31.526455462681501</v>
      </c>
      <c r="D21" s="45">
        <v>144.780738693773</v>
      </c>
      <c r="E21" s="44">
        <v>6.8562721471701096</v>
      </c>
      <c r="F21" s="44">
        <v>43.124653020695902</v>
      </c>
      <c r="G21" s="45">
        <v>197.97196061515399</v>
      </c>
      <c r="H21" s="44">
        <v>8.8744120709403003</v>
      </c>
      <c r="I21" s="44">
        <v>55.818370844561002</v>
      </c>
      <c r="J21" s="46">
        <v>256.20314505891798</v>
      </c>
      <c r="K21" s="44">
        <v>19465.180237287601</v>
      </c>
      <c r="L21" s="44">
        <v>687.40635233523801</v>
      </c>
      <c r="M21" s="45">
        <v>768.29066396574103</v>
      </c>
      <c r="N21" s="44">
        <v>26198.2903264501</v>
      </c>
      <c r="O21" s="44">
        <v>925.18389098842101</v>
      </c>
      <c r="P21" s="45">
        <v>1034.0465191849901</v>
      </c>
      <c r="Q21" s="44">
        <v>33380.801346577398</v>
      </c>
      <c r="R21" s="44">
        <v>1178.83187373329</v>
      </c>
      <c r="S21" s="46">
        <v>1317.5402291494099</v>
      </c>
    </row>
    <row r="22" spans="1:19" ht="17.100000000000001" customHeight="1" x14ac:dyDescent="0.25">
      <c r="A22" s="39" t="s">
        <v>34</v>
      </c>
      <c r="B22" s="40">
        <v>32.433412138045497</v>
      </c>
      <c r="C22" s="40">
        <v>204.000018480558</v>
      </c>
      <c r="D22" s="41">
        <v>1112.32873995822</v>
      </c>
      <c r="E22" s="40">
        <v>45.470371919024601</v>
      </c>
      <c r="F22" s="40">
        <v>286.00002590901801</v>
      </c>
      <c r="G22" s="41">
        <v>1559.4412726865301</v>
      </c>
      <c r="H22" s="40">
        <v>65.661760848102006</v>
      </c>
      <c r="I22" s="40">
        <v>413.00003741407102</v>
      </c>
      <c r="J22" s="42">
        <v>2251.9204392291499</v>
      </c>
      <c r="K22" s="40">
        <v>79910.065779972705</v>
      </c>
      <c r="L22" s="40">
        <v>2821.99733899481</v>
      </c>
      <c r="M22" s="41">
        <v>2092.0455221196798</v>
      </c>
      <c r="N22" s="40">
        <v>112106.290015206</v>
      </c>
      <c r="O22" s="40">
        <v>3958.9962668605399</v>
      </c>
      <c r="P22" s="41">
        <v>2934.9426725981002</v>
      </c>
      <c r="Q22" s="40">
        <v>162113.793972482</v>
      </c>
      <c r="R22" s="40">
        <v>5724.9946016106596</v>
      </c>
      <c r="S22" s="42">
        <v>4244.1391261995695</v>
      </c>
    </row>
    <row r="23" spans="1:19" ht="17.100000000000001" customHeight="1" x14ac:dyDescent="0.25">
      <c r="A23" s="43" t="s">
        <v>13</v>
      </c>
      <c r="B23" s="44">
        <v>0.46899999999999997</v>
      </c>
      <c r="C23" s="44">
        <v>2.9499211572361999</v>
      </c>
      <c r="D23" s="45">
        <v>15.522555791896099</v>
      </c>
      <c r="E23" s="44">
        <v>0.46899999999999997</v>
      </c>
      <c r="F23" s="44">
        <v>2.9499211572361999</v>
      </c>
      <c r="G23" s="45">
        <v>15.522555791896099</v>
      </c>
      <c r="H23" s="44">
        <v>0.46899999999999997</v>
      </c>
      <c r="I23" s="44">
        <v>2.9499211572361999</v>
      </c>
      <c r="J23" s="46">
        <v>15.522555791896099</v>
      </c>
      <c r="K23" s="44">
        <v>0</v>
      </c>
      <c r="L23" s="44">
        <v>0</v>
      </c>
      <c r="M23" s="45">
        <v>0</v>
      </c>
      <c r="N23" s="44">
        <v>0</v>
      </c>
      <c r="O23" s="44">
        <v>0</v>
      </c>
      <c r="P23" s="45">
        <v>0</v>
      </c>
      <c r="Q23" s="44">
        <v>0</v>
      </c>
      <c r="R23" s="44">
        <v>0</v>
      </c>
      <c r="S23" s="46">
        <v>0</v>
      </c>
    </row>
    <row r="24" spans="1:19" ht="17.100000000000001" customHeight="1" x14ac:dyDescent="0.25">
      <c r="A24" s="39" t="s">
        <v>67</v>
      </c>
      <c r="B24" s="40">
        <v>0.42</v>
      </c>
      <c r="C24" s="40">
        <v>2.6417204393159999</v>
      </c>
      <c r="D24" s="41">
        <v>15.433142692889801</v>
      </c>
      <c r="E24" s="40">
        <v>0.82</v>
      </c>
      <c r="F24" s="40">
        <v>5.1576446672360001</v>
      </c>
      <c r="G24" s="41">
        <v>30.131373828975299</v>
      </c>
      <c r="H24" s="40">
        <v>1.59</v>
      </c>
      <c r="I24" s="40">
        <v>10.000798805982001</v>
      </c>
      <c r="J24" s="42">
        <v>58.425468765939797</v>
      </c>
      <c r="K24" s="40" t="s">
        <v>17</v>
      </c>
      <c r="L24" s="40" t="s">
        <v>17</v>
      </c>
      <c r="M24" s="41" t="s">
        <v>17</v>
      </c>
      <c r="N24" s="40" t="s">
        <v>17</v>
      </c>
      <c r="O24" s="40" t="s">
        <v>17</v>
      </c>
      <c r="P24" s="41" t="s">
        <v>17</v>
      </c>
      <c r="Q24" s="40" t="s">
        <v>17</v>
      </c>
      <c r="R24" s="40" t="s">
        <v>17</v>
      </c>
      <c r="S24" s="42" t="s">
        <v>17</v>
      </c>
    </row>
    <row r="25" spans="1:19" ht="17.100000000000001" customHeight="1" x14ac:dyDescent="0.25">
      <c r="A25" s="43" t="s">
        <v>24</v>
      </c>
      <c r="B25" s="44">
        <v>0.84287194443389002</v>
      </c>
      <c r="C25" s="44">
        <v>5.30150486508815</v>
      </c>
      <c r="D25" s="45">
        <v>32.161896407651902</v>
      </c>
      <c r="E25" s="44">
        <v>1.0708970499888499</v>
      </c>
      <c r="F25" s="44">
        <v>6.7357395841875398</v>
      </c>
      <c r="G25" s="45">
        <v>40.862767129038097</v>
      </c>
      <c r="H25" s="44">
        <v>1.3443771199436501</v>
      </c>
      <c r="I25" s="44">
        <v>8.4558774188188401</v>
      </c>
      <c r="J25" s="46">
        <v>51.298086203931497</v>
      </c>
      <c r="K25" s="44">
        <v>3129.1225433521399</v>
      </c>
      <c r="L25" s="44">
        <v>110.50391968193701</v>
      </c>
      <c r="M25" s="45">
        <v>120.377344242757</v>
      </c>
      <c r="N25" s="44">
        <v>3934.66891351186</v>
      </c>
      <c r="O25" s="44">
        <v>138.95152125552201</v>
      </c>
      <c r="P25" s="45">
        <v>151.36671310280099</v>
      </c>
      <c r="Q25" s="44">
        <v>4791.2994961335498</v>
      </c>
      <c r="R25" s="44">
        <v>169.203144765834</v>
      </c>
      <c r="S25" s="46">
        <v>184.32129161625801</v>
      </c>
    </row>
    <row r="26" spans="1:19" ht="17.100000000000001" customHeight="1" x14ac:dyDescent="0.25">
      <c r="A26" s="39" t="s">
        <v>19</v>
      </c>
      <c r="B26" s="40">
        <v>0.25914900000000002</v>
      </c>
      <c r="C26" s="40">
        <v>1.6299981193530999</v>
      </c>
      <c r="D26" s="41">
        <v>9.8869802000330402</v>
      </c>
      <c r="E26" s="40">
        <v>0.39746799999999999</v>
      </c>
      <c r="F26" s="40">
        <v>2.4999984275572702</v>
      </c>
      <c r="G26" s="41">
        <v>15.164088019427901</v>
      </c>
      <c r="H26" s="40">
        <v>0.61210100000000001</v>
      </c>
      <c r="I26" s="40">
        <v>3.8499993395851502</v>
      </c>
      <c r="J26" s="42">
        <v>23.352706232400799</v>
      </c>
      <c r="K26" s="40">
        <v>134.78809999999999</v>
      </c>
      <c r="L26" s="40">
        <v>4.7599968266262698</v>
      </c>
      <c r="M26" s="41">
        <v>5.2459528520000003</v>
      </c>
      <c r="N26" s="40">
        <v>143.28309999999999</v>
      </c>
      <c r="O26" s="40">
        <v>5.0599949202427696</v>
      </c>
      <c r="P26" s="41">
        <v>5.576578252</v>
      </c>
      <c r="Q26" s="40">
        <v>157.1584</v>
      </c>
      <c r="R26" s="40">
        <v>5.5499965151052804</v>
      </c>
      <c r="S26" s="42">
        <v>6.1166049280000001</v>
      </c>
    </row>
    <row r="27" spans="1:19" ht="17.100000000000001" customHeight="1" x14ac:dyDescent="0.25">
      <c r="A27" s="43" t="s">
        <v>20</v>
      </c>
      <c r="B27" s="44">
        <v>0.64803332379407996</v>
      </c>
      <c r="C27" s="44">
        <v>4.0760068495826296</v>
      </c>
      <c r="D27" s="45">
        <v>23.922793070956899</v>
      </c>
      <c r="E27" s="44">
        <v>0.70685872364780999</v>
      </c>
      <c r="F27" s="44">
        <v>4.4460074713553404</v>
      </c>
      <c r="G27" s="45">
        <v>26.0943910680752</v>
      </c>
      <c r="H27" s="44">
        <v>0.74278991382874004</v>
      </c>
      <c r="I27" s="44">
        <v>4.6720078511408296</v>
      </c>
      <c r="J27" s="46">
        <v>27.420826601450099</v>
      </c>
      <c r="K27" s="44">
        <v>285.13466246939498</v>
      </c>
      <c r="L27" s="44">
        <v>10.0694355697237</v>
      </c>
      <c r="M27" s="45">
        <v>19.714210563133999</v>
      </c>
      <c r="N27" s="44">
        <v>311.01783840503703</v>
      </c>
      <c r="O27" s="44">
        <v>10.9834913010283</v>
      </c>
      <c r="P27" s="45">
        <v>21.503773347324199</v>
      </c>
      <c r="Q27" s="44">
        <v>326.82756208464502</v>
      </c>
      <c r="R27" s="44">
        <v>11.541806423392799</v>
      </c>
      <c r="S27" s="46">
        <v>22.596857642532399</v>
      </c>
    </row>
    <row r="28" spans="1:19" ht="17.100000000000001" customHeight="1" x14ac:dyDescent="0.25">
      <c r="A28" s="39" t="s">
        <v>91</v>
      </c>
      <c r="B28" s="40">
        <v>0.71544300000000005</v>
      </c>
      <c r="C28" s="40">
        <v>4.5000009434894199</v>
      </c>
      <c r="D28" s="41">
        <v>26.865248100817102</v>
      </c>
      <c r="E28" s="40">
        <v>1.256</v>
      </c>
      <c r="F28" s="40">
        <v>7.9000020756687999</v>
      </c>
      <c r="G28" s="41">
        <v>47.163438058135</v>
      </c>
      <c r="H28" s="40">
        <v>2.0032399999999999</v>
      </c>
      <c r="I28" s="40">
        <v>12.600000125846201</v>
      </c>
      <c r="J28" s="42">
        <v>75.222679662084701</v>
      </c>
      <c r="K28" s="40">
        <v>119.21381181207801</v>
      </c>
      <c r="L28" s="40">
        <v>4.2099960301800703</v>
      </c>
      <c r="M28" s="41">
        <v>5.7782934585314303</v>
      </c>
      <c r="N28" s="40">
        <v>208.694962720907</v>
      </c>
      <c r="O28" s="40">
        <v>7.3699930504577402</v>
      </c>
      <c r="P28" s="41">
        <v>10.115444843082299</v>
      </c>
      <c r="Q28" s="40">
        <v>332.72263391732099</v>
      </c>
      <c r="R28" s="40">
        <v>11.7499889203363</v>
      </c>
      <c r="S28" s="42">
        <v>16.1270660659725</v>
      </c>
    </row>
    <row r="29" spans="1:19" ht="17.100000000000001" customHeight="1" x14ac:dyDescent="0.25">
      <c r="A29" s="43" t="s">
        <v>68</v>
      </c>
      <c r="B29" s="44" t="s">
        <v>17</v>
      </c>
      <c r="C29" s="44" t="s">
        <v>17</v>
      </c>
      <c r="D29" s="45" t="s">
        <v>17</v>
      </c>
      <c r="E29" s="44" t="s">
        <v>17</v>
      </c>
      <c r="F29" s="44" t="s">
        <v>17</v>
      </c>
      <c r="G29" s="45" t="s">
        <v>17</v>
      </c>
      <c r="H29" s="44" t="s">
        <v>17</v>
      </c>
      <c r="I29" s="44" t="s">
        <v>17</v>
      </c>
      <c r="J29" s="46" t="s">
        <v>17</v>
      </c>
      <c r="K29" s="44">
        <v>4446</v>
      </c>
      <c r="L29" s="44">
        <v>157.0090081482</v>
      </c>
      <c r="M29" s="45">
        <v>167.61420000000001</v>
      </c>
      <c r="N29" s="44">
        <v>5493</v>
      </c>
      <c r="O29" s="44">
        <v>193.98346418310001</v>
      </c>
      <c r="P29" s="45">
        <v>207.08609999999999</v>
      </c>
      <c r="Q29" s="44">
        <v>6683</v>
      </c>
      <c r="R29" s="44">
        <v>236.00791755610001</v>
      </c>
      <c r="S29" s="46">
        <v>251.94909999999999</v>
      </c>
    </row>
    <row r="30" spans="1:19" ht="17.100000000000001" customHeight="1" x14ac:dyDescent="0.25">
      <c r="A30" s="39" t="s">
        <v>47</v>
      </c>
      <c r="B30" s="40" t="s">
        <v>17</v>
      </c>
      <c r="C30" s="40" t="s">
        <v>17</v>
      </c>
      <c r="D30" s="41" t="s">
        <v>17</v>
      </c>
      <c r="E30" s="40" t="s">
        <v>17</v>
      </c>
      <c r="F30" s="40" t="s">
        <v>17</v>
      </c>
      <c r="G30" s="41" t="s">
        <v>17</v>
      </c>
      <c r="H30" s="40" t="s">
        <v>17</v>
      </c>
      <c r="I30" s="40" t="s">
        <v>17</v>
      </c>
      <c r="J30" s="42" t="s">
        <v>17</v>
      </c>
      <c r="K30" s="40">
        <v>40.788235294117698</v>
      </c>
      <c r="L30" s="40">
        <v>1.44042293469294</v>
      </c>
      <c r="M30" s="41">
        <v>1.5320061176470601</v>
      </c>
      <c r="N30" s="40">
        <v>63.952941176470603</v>
      </c>
      <c r="O30" s="40">
        <v>2.2584768021317698</v>
      </c>
      <c r="P30" s="41">
        <v>2.4020724705882399</v>
      </c>
      <c r="Q30" s="40">
        <v>99.082352941176495</v>
      </c>
      <c r="R30" s="40">
        <v>3.49906026996941</v>
      </c>
      <c r="S30" s="42">
        <v>3.7215331764705901</v>
      </c>
    </row>
    <row r="31" spans="1:19" ht="17.100000000000001" customHeight="1" x14ac:dyDescent="0.25">
      <c r="A31" s="47" t="s">
        <v>58</v>
      </c>
      <c r="B31" s="48">
        <v>471.46424616030401</v>
      </c>
      <c r="C31" s="48">
        <v>2965.42079878187</v>
      </c>
      <c r="D31" s="48">
        <v>17119.988223398101</v>
      </c>
      <c r="E31" s="48">
        <v>566.21841732740404</v>
      </c>
      <c r="F31" s="48">
        <v>3561.4065861213298</v>
      </c>
      <c r="G31" s="48">
        <v>20565.8189150812</v>
      </c>
      <c r="H31" s="48">
        <v>706.79364051826406</v>
      </c>
      <c r="I31" s="48">
        <v>4445.5981107992002</v>
      </c>
      <c r="J31" s="48">
        <v>25665.366624633301</v>
      </c>
      <c r="K31" s="48">
        <v>445351.23123094602</v>
      </c>
      <c r="L31" s="48">
        <v>15727.4302953555</v>
      </c>
      <c r="M31" s="48">
        <v>16635.101408599501</v>
      </c>
      <c r="N31" s="48">
        <v>524548.88235756196</v>
      </c>
      <c r="O31" s="48">
        <v>18524.268948314799</v>
      </c>
      <c r="P31" s="48">
        <v>19347.880027333998</v>
      </c>
      <c r="Q31" s="48">
        <v>636845.23323823302</v>
      </c>
      <c r="R31" s="48">
        <v>22489.977151292002</v>
      </c>
      <c r="S31" s="49">
        <v>23134.560570644</v>
      </c>
    </row>
  </sheetData>
  <mergeCells count="9">
    <mergeCell ref="A1:S1"/>
    <mergeCell ref="B3:J3"/>
    <mergeCell ref="K3:S3"/>
    <mergeCell ref="B4:D4"/>
    <mergeCell ref="E4:G4"/>
    <mergeCell ref="H4:J4"/>
    <mergeCell ref="K4:M4"/>
    <mergeCell ref="N4:P4"/>
    <mergeCell ref="Q4:S4"/>
  </mergeCells>
  <pageMargins left="0.05" right="0.05" top="0.5" bottom="0.5" header="0" footer="0"/>
  <pageSetup paperSize="8"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03F99"/>
    <pageSetUpPr fitToPage="1"/>
  </sheetPr>
  <dimension ref="A1:AR23"/>
  <sheetViews>
    <sheetView zoomScale="85" zoomScaleNormal="85" zoomScalePageLayoutView="85" workbookViewId="0">
      <selection sqref="A1:AR1"/>
    </sheetView>
  </sheetViews>
  <sheetFormatPr defaultColWidth="11.42578125" defaultRowHeight="12" customHeight="1" x14ac:dyDescent="0.2"/>
  <cols>
    <col min="1" max="1" width="41" bestFit="1" customWidth="1"/>
    <col min="2" max="2" width="41" style="142" customWidth="1"/>
    <col min="3" max="44" width="12" bestFit="1" customWidth="1"/>
  </cols>
  <sheetData>
    <row r="1" spans="1:44" ht="17.100000000000001" customHeight="1" x14ac:dyDescent="0.25">
      <c r="A1" s="158" t="s">
        <v>81</v>
      </c>
      <c r="B1" s="158"/>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row>
    <row r="3" spans="1:44" ht="17.100000000000001" customHeight="1" x14ac:dyDescent="0.25">
      <c r="A3" s="50" t="s">
        <v>8</v>
      </c>
      <c r="B3" s="145" t="s">
        <v>9</v>
      </c>
      <c r="C3" s="50">
        <v>2020</v>
      </c>
      <c r="D3" s="50">
        <v>2021</v>
      </c>
      <c r="E3" s="50">
        <v>2022</v>
      </c>
      <c r="F3" s="50">
        <v>2023</v>
      </c>
      <c r="G3" s="50">
        <v>2024</v>
      </c>
      <c r="H3" s="50">
        <v>2025</v>
      </c>
      <c r="I3" s="50">
        <v>2026</v>
      </c>
      <c r="J3" s="50">
        <v>2027</v>
      </c>
      <c r="K3" s="50">
        <v>2028</v>
      </c>
      <c r="L3" s="50">
        <v>2029</v>
      </c>
      <c r="M3" s="50">
        <v>2030</v>
      </c>
      <c r="N3" s="50">
        <v>2031</v>
      </c>
      <c r="O3" s="50">
        <v>2032</v>
      </c>
      <c r="P3" s="50">
        <v>2033</v>
      </c>
      <c r="Q3" s="50">
        <v>2034</v>
      </c>
      <c r="R3" s="50">
        <v>2035</v>
      </c>
      <c r="S3" s="50">
        <v>2036</v>
      </c>
      <c r="T3" s="50">
        <v>2037</v>
      </c>
      <c r="U3" s="50">
        <v>2038</v>
      </c>
      <c r="V3" s="50">
        <v>2039</v>
      </c>
      <c r="W3" s="50">
        <v>2040</v>
      </c>
      <c r="X3" s="50">
        <v>2041</v>
      </c>
      <c r="Y3" s="50">
        <v>2042</v>
      </c>
      <c r="Z3" s="50">
        <v>2043</v>
      </c>
      <c r="AA3" s="50">
        <v>2044</v>
      </c>
      <c r="AB3" s="50">
        <v>2045</v>
      </c>
      <c r="AC3" s="50">
        <v>2046</v>
      </c>
      <c r="AD3" s="50">
        <v>2047</v>
      </c>
      <c r="AE3" s="50">
        <v>2048</v>
      </c>
      <c r="AF3" s="50">
        <v>2049</v>
      </c>
      <c r="AG3" s="50">
        <v>2050</v>
      </c>
      <c r="AH3" s="50">
        <v>2051</v>
      </c>
      <c r="AI3" s="50">
        <v>2052</v>
      </c>
      <c r="AJ3" s="50">
        <v>2053</v>
      </c>
      <c r="AK3" s="50">
        <v>2054</v>
      </c>
      <c r="AL3" s="50">
        <v>2055</v>
      </c>
      <c r="AM3" s="50">
        <v>2056</v>
      </c>
      <c r="AN3" s="50">
        <v>2057</v>
      </c>
      <c r="AO3" s="50">
        <v>2058</v>
      </c>
      <c r="AP3" s="50">
        <v>2059</v>
      </c>
      <c r="AQ3" s="50">
        <v>2060</v>
      </c>
      <c r="AR3" s="50">
        <v>2061</v>
      </c>
    </row>
    <row r="4" spans="1:44" ht="17.100000000000001" customHeight="1" x14ac:dyDescent="0.25">
      <c r="A4" s="51" t="s">
        <v>91</v>
      </c>
      <c r="B4" s="143" t="s">
        <v>195</v>
      </c>
      <c r="C4" s="52">
        <v>0.15699257862400001</v>
      </c>
      <c r="D4" s="52">
        <v>0.12893515823999999</v>
      </c>
      <c r="E4" s="52">
        <v>0.114541064064</v>
      </c>
      <c r="F4" s="52">
        <v>8.9642340500000001E-2</v>
      </c>
      <c r="G4" s="52">
        <v>7.2525912900000003E-2</v>
      </c>
      <c r="H4" s="52">
        <v>5.6849094400000001E-2</v>
      </c>
      <c r="I4" s="52">
        <v>4.8161806799999998E-2</v>
      </c>
      <c r="J4" s="52">
        <v>3.9911359299999997E-2</v>
      </c>
      <c r="K4" s="52">
        <v>3.28861971E-2</v>
      </c>
      <c r="L4" s="52">
        <v>2.6705757300000001E-2</v>
      </c>
      <c r="M4" s="52">
        <v>2.2974100800000001E-2</v>
      </c>
      <c r="N4" s="52">
        <v>1.95872271E-2</v>
      </c>
      <c r="O4" s="52">
        <v>1.6769648700000001E-2</v>
      </c>
      <c r="P4" s="52">
        <v>1.4158945900000001E-2</v>
      </c>
      <c r="Q4" s="52">
        <v>1.2871276100000001E-2</v>
      </c>
      <c r="R4" s="52">
        <v>1.1484160576E-2</v>
      </c>
      <c r="S4" s="53" t="s">
        <v>17</v>
      </c>
      <c r="T4" s="53" t="s">
        <v>17</v>
      </c>
      <c r="U4" s="53" t="s">
        <v>17</v>
      </c>
      <c r="V4" s="53" t="s">
        <v>17</v>
      </c>
      <c r="W4" s="53" t="s">
        <v>17</v>
      </c>
      <c r="X4" s="53" t="s">
        <v>17</v>
      </c>
      <c r="Y4" s="53" t="s">
        <v>17</v>
      </c>
      <c r="Z4" s="53" t="s">
        <v>17</v>
      </c>
      <c r="AA4" s="53" t="s">
        <v>17</v>
      </c>
      <c r="AB4" s="53" t="s">
        <v>17</v>
      </c>
      <c r="AC4" s="53" t="s">
        <v>17</v>
      </c>
      <c r="AD4" s="53" t="s">
        <v>17</v>
      </c>
      <c r="AE4" s="53" t="s">
        <v>17</v>
      </c>
      <c r="AF4" s="53" t="s">
        <v>17</v>
      </c>
      <c r="AG4" s="53" t="s">
        <v>17</v>
      </c>
      <c r="AH4" s="53" t="s">
        <v>17</v>
      </c>
      <c r="AI4" s="53" t="s">
        <v>17</v>
      </c>
      <c r="AJ4" s="53" t="s">
        <v>17</v>
      </c>
      <c r="AK4" s="53" t="s">
        <v>17</v>
      </c>
      <c r="AL4" s="53" t="s">
        <v>17</v>
      </c>
      <c r="AM4" s="53" t="s">
        <v>17</v>
      </c>
      <c r="AN4" s="53" t="s">
        <v>17</v>
      </c>
      <c r="AO4" s="53" t="s">
        <v>17</v>
      </c>
      <c r="AP4" s="53" t="s">
        <v>17</v>
      </c>
      <c r="AQ4" s="53" t="s">
        <v>17</v>
      </c>
      <c r="AR4" s="53" t="s">
        <v>17</v>
      </c>
    </row>
    <row r="5" spans="1:44" ht="17.100000000000001" customHeight="1" x14ac:dyDescent="0.25">
      <c r="A5" s="54" t="s">
        <v>90</v>
      </c>
      <c r="B5" s="144" t="s">
        <v>195</v>
      </c>
      <c r="C5" s="55">
        <v>0.19113695999999999</v>
      </c>
      <c r="D5" s="55">
        <v>0.34354736000000002</v>
      </c>
      <c r="E5" s="55">
        <v>0.47969983999999999</v>
      </c>
      <c r="F5" s="55">
        <v>0.46340239999999999</v>
      </c>
      <c r="G5" s="55">
        <v>0.37592639999999999</v>
      </c>
      <c r="H5" s="55">
        <v>0.30350144000000001</v>
      </c>
      <c r="I5" s="55">
        <v>0.24548608</v>
      </c>
      <c r="J5" s="55">
        <v>0.19982527999999999</v>
      </c>
      <c r="K5" s="55">
        <v>0.16388639999999999</v>
      </c>
      <c r="L5" s="55">
        <v>0.13468720000000001</v>
      </c>
      <c r="M5" s="55">
        <v>0.1122824</v>
      </c>
      <c r="N5" s="55">
        <v>9.458656E-2</v>
      </c>
      <c r="O5" s="55">
        <v>8.0778879999999997E-2</v>
      </c>
      <c r="P5" s="55">
        <v>6.9588639999999993E-2</v>
      </c>
      <c r="Q5" s="55">
        <v>5.9997439999999999E-2</v>
      </c>
      <c r="R5" s="55">
        <v>5.1841119999999997E-2</v>
      </c>
      <c r="S5" s="56" t="s">
        <v>17</v>
      </c>
      <c r="T5" s="56" t="s">
        <v>17</v>
      </c>
      <c r="U5" s="56" t="s">
        <v>17</v>
      </c>
      <c r="V5" s="56" t="s">
        <v>17</v>
      </c>
      <c r="W5" s="56" t="s">
        <v>17</v>
      </c>
      <c r="X5" s="56" t="s">
        <v>17</v>
      </c>
      <c r="Y5" s="56" t="s">
        <v>17</v>
      </c>
      <c r="Z5" s="56" t="s">
        <v>17</v>
      </c>
      <c r="AA5" s="56" t="s">
        <v>17</v>
      </c>
      <c r="AB5" s="56" t="s">
        <v>17</v>
      </c>
      <c r="AC5" s="56" t="s">
        <v>17</v>
      </c>
      <c r="AD5" s="56" t="s">
        <v>17</v>
      </c>
      <c r="AE5" s="56" t="s">
        <v>17</v>
      </c>
      <c r="AF5" s="56" t="s">
        <v>17</v>
      </c>
      <c r="AG5" s="56" t="s">
        <v>17</v>
      </c>
      <c r="AH5" s="56" t="s">
        <v>17</v>
      </c>
      <c r="AI5" s="56" t="s">
        <v>17</v>
      </c>
      <c r="AJ5" s="56" t="s">
        <v>17</v>
      </c>
      <c r="AK5" s="56" t="s">
        <v>17</v>
      </c>
      <c r="AL5" s="56" t="s">
        <v>17</v>
      </c>
      <c r="AM5" s="56" t="s">
        <v>17</v>
      </c>
      <c r="AN5" s="56" t="s">
        <v>17</v>
      </c>
      <c r="AO5" s="56" t="s">
        <v>17</v>
      </c>
      <c r="AP5" s="56" t="s">
        <v>17</v>
      </c>
      <c r="AQ5" s="56" t="s">
        <v>17</v>
      </c>
      <c r="AR5" s="56" t="s">
        <v>17</v>
      </c>
    </row>
    <row r="6" spans="1:44" ht="17.100000000000001" customHeight="1" x14ac:dyDescent="0.25">
      <c r="A6" s="51" t="s">
        <v>20</v>
      </c>
      <c r="B6" s="143" t="s">
        <v>195</v>
      </c>
      <c r="C6" s="52">
        <v>3.85E-2</v>
      </c>
      <c r="D6" s="52">
        <v>2.52E-2</v>
      </c>
      <c r="E6" s="52">
        <v>1.9400000000000001E-2</v>
      </c>
      <c r="F6" s="52">
        <v>1.5800000000000002E-2</v>
      </c>
      <c r="G6" s="52">
        <v>1.3100000000000001E-2</v>
      </c>
      <c r="H6" s="52">
        <v>1.09E-2</v>
      </c>
      <c r="I6" s="52">
        <v>9.1999999999999998E-3</v>
      </c>
      <c r="J6" s="52">
        <v>7.7999999999999996E-3</v>
      </c>
      <c r="K6" s="52">
        <v>6.7000000000000002E-3</v>
      </c>
      <c r="L6" s="52">
        <v>5.7999999999999996E-3</v>
      </c>
      <c r="M6" s="52">
        <v>4.3E-3</v>
      </c>
      <c r="N6" s="52">
        <v>2.7000000000000001E-3</v>
      </c>
      <c r="O6" s="52">
        <v>2.3999999999999998E-3</v>
      </c>
      <c r="P6" s="52">
        <v>2.0999999999999999E-3</v>
      </c>
      <c r="Q6" s="52">
        <v>8.0000000000000004E-4</v>
      </c>
      <c r="R6" s="53" t="s">
        <v>17</v>
      </c>
      <c r="S6" s="53" t="s">
        <v>17</v>
      </c>
      <c r="T6" s="53" t="s">
        <v>17</v>
      </c>
      <c r="U6" s="53" t="s">
        <v>17</v>
      </c>
      <c r="V6" s="53" t="s">
        <v>17</v>
      </c>
      <c r="W6" s="53" t="s">
        <v>17</v>
      </c>
      <c r="X6" s="53" t="s">
        <v>17</v>
      </c>
      <c r="Y6" s="53" t="s">
        <v>17</v>
      </c>
      <c r="Z6" s="53" t="s">
        <v>17</v>
      </c>
      <c r="AA6" s="53" t="s">
        <v>17</v>
      </c>
      <c r="AB6" s="53" t="s">
        <v>17</v>
      </c>
      <c r="AC6" s="53" t="s">
        <v>17</v>
      </c>
      <c r="AD6" s="53" t="s">
        <v>17</v>
      </c>
      <c r="AE6" s="53" t="s">
        <v>17</v>
      </c>
      <c r="AF6" s="53" t="s">
        <v>17</v>
      </c>
      <c r="AG6" s="53" t="s">
        <v>17</v>
      </c>
      <c r="AH6" s="53" t="s">
        <v>17</v>
      </c>
      <c r="AI6" s="53" t="s">
        <v>17</v>
      </c>
      <c r="AJ6" s="53" t="s">
        <v>17</v>
      </c>
      <c r="AK6" s="53" t="s">
        <v>17</v>
      </c>
      <c r="AL6" s="53" t="s">
        <v>17</v>
      </c>
      <c r="AM6" s="53" t="s">
        <v>17</v>
      </c>
      <c r="AN6" s="53" t="s">
        <v>17</v>
      </c>
      <c r="AO6" s="53" t="s">
        <v>17</v>
      </c>
      <c r="AP6" s="53" t="s">
        <v>17</v>
      </c>
      <c r="AQ6" s="53" t="s">
        <v>17</v>
      </c>
      <c r="AR6" s="53" t="s">
        <v>17</v>
      </c>
    </row>
    <row r="7" spans="1:44" ht="17.100000000000001" customHeight="1" x14ac:dyDescent="0.25">
      <c r="A7" s="54" t="s">
        <v>34</v>
      </c>
      <c r="B7" s="144" t="s">
        <v>196</v>
      </c>
      <c r="C7" s="55">
        <v>0.17122059381874999</v>
      </c>
      <c r="D7" s="55">
        <v>0.44871080856681</v>
      </c>
      <c r="E7" s="55">
        <v>0.66769289826307998</v>
      </c>
      <c r="F7" s="55">
        <v>0.48325404412076001</v>
      </c>
      <c r="G7" s="55">
        <v>0.84677633605867997</v>
      </c>
      <c r="H7" s="55">
        <v>0.81176981211364996</v>
      </c>
      <c r="I7" s="55">
        <v>0.61867806896423005</v>
      </c>
      <c r="J7" s="55">
        <v>0.48223367316235</v>
      </c>
      <c r="K7" s="55">
        <v>0.39505224244147003</v>
      </c>
      <c r="L7" s="55">
        <v>0.32045549944990998</v>
      </c>
      <c r="M7" s="55">
        <v>0.26298204619879001</v>
      </c>
      <c r="N7" s="55">
        <v>0.22172591924004001</v>
      </c>
      <c r="O7" s="55">
        <v>0.18472467798326</v>
      </c>
      <c r="P7" s="55">
        <v>0.13101489428968</v>
      </c>
      <c r="Q7" s="55">
        <v>0.11221864387829</v>
      </c>
      <c r="R7" s="55">
        <v>9.7908289300000007E-2</v>
      </c>
      <c r="S7" s="55">
        <v>7.8716374800000002E-2</v>
      </c>
      <c r="T7" s="55">
        <v>6.0808372899999998E-2</v>
      </c>
      <c r="U7" s="55">
        <v>5.2570781499999997E-2</v>
      </c>
      <c r="V7" s="55">
        <v>2.6374593486299999E-2</v>
      </c>
      <c r="W7" s="55">
        <v>1.42650908E-2</v>
      </c>
      <c r="X7" s="56" t="s">
        <v>17</v>
      </c>
      <c r="Y7" s="56" t="s">
        <v>17</v>
      </c>
      <c r="Z7" s="56" t="s">
        <v>17</v>
      </c>
      <c r="AA7" s="56" t="s">
        <v>17</v>
      </c>
      <c r="AB7" s="56" t="s">
        <v>17</v>
      </c>
      <c r="AC7" s="56" t="s">
        <v>17</v>
      </c>
      <c r="AD7" s="56" t="s">
        <v>17</v>
      </c>
      <c r="AE7" s="56" t="s">
        <v>17</v>
      </c>
      <c r="AF7" s="56" t="s">
        <v>17</v>
      </c>
      <c r="AG7" s="56" t="s">
        <v>17</v>
      </c>
      <c r="AH7" s="56" t="s">
        <v>17</v>
      </c>
      <c r="AI7" s="56" t="s">
        <v>17</v>
      </c>
      <c r="AJ7" s="56" t="s">
        <v>17</v>
      </c>
      <c r="AK7" s="56" t="s">
        <v>17</v>
      </c>
      <c r="AL7" s="56" t="s">
        <v>17</v>
      </c>
      <c r="AM7" s="56" t="s">
        <v>17</v>
      </c>
      <c r="AN7" s="56" t="s">
        <v>17</v>
      </c>
      <c r="AO7" s="56" t="s">
        <v>17</v>
      </c>
      <c r="AP7" s="56" t="s">
        <v>17</v>
      </c>
      <c r="AQ7" s="56" t="s">
        <v>17</v>
      </c>
      <c r="AR7" s="56" t="s">
        <v>17</v>
      </c>
    </row>
    <row r="8" spans="1:44" ht="17.100000000000001" customHeight="1" x14ac:dyDescent="0.25">
      <c r="A8" s="51" t="s">
        <v>95</v>
      </c>
      <c r="B8" s="143" t="s">
        <v>195</v>
      </c>
      <c r="C8" s="52">
        <v>6.0229999999999999E-2</v>
      </c>
      <c r="D8" s="52">
        <v>0.21312999999999999</v>
      </c>
      <c r="E8" s="52">
        <v>0.28027999999999997</v>
      </c>
      <c r="F8" s="52">
        <v>0.43212</v>
      </c>
      <c r="G8" s="52">
        <v>0.37130000000000002</v>
      </c>
      <c r="H8" s="52">
        <v>0.30286999999999997</v>
      </c>
      <c r="I8" s="52">
        <v>0.24823000000000001</v>
      </c>
      <c r="J8" s="52">
        <v>0.20163</v>
      </c>
      <c r="K8" s="52">
        <v>0.12422</v>
      </c>
      <c r="L8" s="52">
        <v>8.1900000000000001E-2</v>
      </c>
      <c r="M8" s="52">
        <v>6.5500000000000003E-2</v>
      </c>
      <c r="N8" s="52">
        <v>5.2499999999999998E-2</v>
      </c>
      <c r="O8" s="52">
        <v>4.2200000000000001E-2</v>
      </c>
      <c r="P8" s="52">
        <v>1.5100000000000001E-2</v>
      </c>
      <c r="Q8" s="53" t="s">
        <v>17</v>
      </c>
      <c r="R8" s="53" t="s">
        <v>17</v>
      </c>
      <c r="S8" s="53" t="s">
        <v>17</v>
      </c>
      <c r="T8" s="53" t="s">
        <v>17</v>
      </c>
      <c r="U8" s="53" t="s">
        <v>17</v>
      </c>
      <c r="V8" s="53" t="s">
        <v>17</v>
      </c>
      <c r="W8" s="53" t="s">
        <v>17</v>
      </c>
      <c r="X8" s="53" t="s">
        <v>17</v>
      </c>
      <c r="Y8" s="53" t="s">
        <v>17</v>
      </c>
      <c r="Z8" s="53" t="s">
        <v>17</v>
      </c>
      <c r="AA8" s="53" t="s">
        <v>17</v>
      </c>
      <c r="AB8" s="53" t="s">
        <v>17</v>
      </c>
      <c r="AC8" s="53" t="s">
        <v>17</v>
      </c>
      <c r="AD8" s="53" t="s">
        <v>17</v>
      </c>
      <c r="AE8" s="53" t="s">
        <v>17</v>
      </c>
      <c r="AF8" s="53" t="s">
        <v>17</v>
      </c>
      <c r="AG8" s="53" t="s">
        <v>17</v>
      </c>
      <c r="AH8" s="53" t="s">
        <v>17</v>
      </c>
      <c r="AI8" s="53" t="s">
        <v>17</v>
      </c>
      <c r="AJ8" s="53" t="s">
        <v>17</v>
      </c>
      <c r="AK8" s="53" t="s">
        <v>17</v>
      </c>
      <c r="AL8" s="53" t="s">
        <v>17</v>
      </c>
      <c r="AM8" s="53" t="s">
        <v>17</v>
      </c>
      <c r="AN8" s="53" t="s">
        <v>17</v>
      </c>
      <c r="AO8" s="53" t="s">
        <v>17</v>
      </c>
      <c r="AP8" s="53" t="s">
        <v>17</v>
      </c>
      <c r="AQ8" s="53" t="s">
        <v>17</v>
      </c>
      <c r="AR8" s="53" t="s">
        <v>17</v>
      </c>
    </row>
    <row r="9" spans="1:44" ht="17.100000000000001" customHeight="1" x14ac:dyDescent="0.25">
      <c r="A9" s="54" t="s">
        <v>24</v>
      </c>
      <c r="B9" s="144" t="s">
        <v>196</v>
      </c>
      <c r="C9" s="55">
        <v>0.11700000000000001</v>
      </c>
      <c r="D9" s="55">
        <v>9.8000000000000004E-2</v>
      </c>
      <c r="E9" s="55">
        <v>7.0000000000000007E-2</v>
      </c>
      <c r="F9" s="55">
        <v>5.3999999999999999E-2</v>
      </c>
      <c r="G9" s="55">
        <v>4.2000000000000003E-2</v>
      </c>
      <c r="H9" s="55">
        <v>3.3000000000000002E-2</v>
      </c>
      <c r="I9" s="55">
        <v>2.7E-2</v>
      </c>
      <c r="J9" s="55">
        <v>2.1999999999999999E-2</v>
      </c>
      <c r="K9" s="55">
        <v>1.9E-2</v>
      </c>
      <c r="L9" s="55">
        <v>1.4E-2</v>
      </c>
      <c r="M9" s="56" t="s">
        <v>17</v>
      </c>
      <c r="N9" s="56" t="s">
        <v>17</v>
      </c>
      <c r="O9" s="56" t="s">
        <v>17</v>
      </c>
      <c r="P9" s="56" t="s">
        <v>17</v>
      </c>
      <c r="Q9" s="56" t="s">
        <v>17</v>
      </c>
      <c r="R9" s="56" t="s">
        <v>17</v>
      </c>
      <c r="S9" s="56" t="s">
        <v>17</v>
      </c>
      <c r="T9" s="56" t="s">
        <v>17</v>
      </c>
      <c r="U9" s="56" t="s">
        <v>17</v>
      </c>
      <c r="V9" s="56" t="s">
        <v>17</v>
      </c>
      <c r="W9" s="56" t="s">
        <v>17</v>
      </c>
      <c r="X9" s="56" t="s">
        <v>17</v>
      </c>
      <c r="Y9" s="56" t="s">
        <v>17</v>
      </c>
      <c r="Z9" s="56" t="s">
        <v>17</v>
      </c>
      <c r="AA9" s="56" t="s">
        <v>17</v>
      </c>
      <c r="AB9" s="56" t="s">
        <v>17</v>
      </c>
      <c r="AC9" s="56" t="s">
        <v>17</v>
      </c>
      <c r="AD9" s="56" t="s">
        <v>17</v>
      </c>
      <c r="AE9" s="56" t="s">
        <v>17</v>
      </c>
      <c r="AF9" s="56" t="s">
        <v>17</v>
      </c>
      <c r="AG9" s="56" t="s">
        <v>17</v>
      </c>
      <c r="AH9" s="56" t="s">
        <v>17</v>
      </c>
      <c r="AI9" s="56" t="s">
        <v>17</v>
      </c>
      <c r="AJ9" s="56" t="s">
        <v>17</v>
      </c>
      <c r="AK9" s="56" t="s">
        <v>17</v>
      </c>
      <c r="AL9" s="56" t="s">
        <v>17</v>
      </c>
      <c r="AM9" s="56" t="s">
        <v>17</v>
      </c>
      <c r="AN9" s="56" t="s">
        <v>17</v>
      </c>
      <c r="AO9" s="56" t="s">
        <v>17</v>
      </c>
      <c r="AP9" s="56" t="s">
        <v>17</v>
      </c>
      <c r="AQ9" s="56" t="s">
        <v>17</v>
      </c>
      <c r="AR9" s="56" t="s">
        <v>17</v>
      </c>
    </row>
    <row r="10" spans="1:44" ht="17.100000000000001" customHeight="1" x14ac:dyDescent="0.25">
      <c r="A10" s="51" t="s">
        <v>28</v>
      </c>
      <c r="B10" s="143" t="s">
        <v>195</v>
      </c>
      <c r="C10" s="52">
        <v>0.73511000000000004</v>
      </c>
      <c r="D10" s="52">
        <v>0.62482000000000004</v>
      </c>
      <c r="E10" s="52">
        <v>0.63844999999999996</v>
      </c>
      <c r="F10" s="52">
        <v>0.52817000000000003</v>
      </c>
      <c r="G10" s="52">
        <v>1.1637599999999999</v>
      </c>
      <c r="H10" s="52">
        <v>0.85979000000000005</v>
      </c>
      <c r="I10" s="52">
        <v>0.69610000000000005</v>
      </c>
      <c r="J10" s="52">
        <v>0.44727</v>
      </c>
      <c r="K10" s="52">
        <v>0.34710999999999997</v>
      </c>
      <c r="L10" s="52">
        <v>0.19409000000000001</v>
      </c>
      <c r="M10" s="52">
        <v>0.15392</v>
      </c>
      <c r="N10" s="52">
        <v>0.12837999999999999</v>
      </c>
      <c r="O10" s="52">
        <v>3.6859999999999997E-2</v>
      </c>
      <c r="P10" s="53" t="s">
        <v>17</v>
      </c>
      <c r="Q10" s="53" t="s">
        <v>17</v>
      </c>
      <c r="R10" s="53" t="s">
        <v>17</v>
      </c>
      <c r="S10" s="53" t="s">
        <v>17</v>
      </c>
      <c r="T10" s="53" t="s">
        <v>17</v>
      </c>
      <c r="U10" s="53" t="s">
        <v>17</v>
      </c>
      <c r="V10" s="53" t="s">
        <v>17</v>
      </c>
      <c r="W10" s="53" t="s">
        <v>17</v>
      </c>
      <c r="X10" s="53" t="s">
        <v>17</v>
      </c>
      <c r="Y10" s="53" t="s">
        <v>17</v>
      </c>
      <c r="Z10" s="53" t="s">
        <v>17</v>
      </c>
      <c r="AA10" s="53" t="s">
        <v>17</v>
      </c>
      <c r="AB10" s="53" t="s">
        <v>17</v>
      </c>
      <c r="AC10" s="53" t="s">
        <v>17</v>
      </c>
      <c r="AD10" s="53" t="s">
        <v>17</v>
      </c>
      <c r="AE10" s="53" t="s">
        <v>17</v>
      </c>
      <c r="AF10" s="53" t="s">
        <v>17</v>
      </c>
      <c r="AG10" s="53" t="s">
        <v>17</v>
      </c>
      <c r="AH10" s="53" t="s">
        <v>17</v>
      </c>
      <c r="AI10" s="53" t="s">
        <v>17</v>
      </c>
      <c r="AJ10" s="53" t="s">
        <v>17</v>
      </c>
      <c r="AK10" s="53" t="s">
        <v>17</v>
      </c>
      <c r="AL10" s="53" t="s">
        <v>17</v>
      </c>
      <c r="AM10" s="53" t="s">
        <v>17</v>
      </c>
      <c r="AN10" s="53" t="s">
        <v>17</v>
      </c>
      <c r="AO10" s="53" t="s">
        <v>17</v>
      </c>
      <c r="AP10" s="53" t="s">
        <v>17</v>
      </c>
      <c r="AQ10" s="53" t="s">
        <v>17</v>
      </c>
      <c r="AR10" s="53" t="s">
        <v>17</v>
      </c>
    </row>
    <row r="11" spans="1:44" ht="17.100000000000001" customHeight="1" x14ac:dyDescent="0.25">
      <c r="A11" s="54" t="s">
        <v>96</v>
      </c>
      <c r="B11" s="144" t="s">
        <v>195</v>
      </c>
      <c r="C11" s="55">
        <v>1.9</v>
      </c>
      <c r="D11" s="55">
        <v>1.3</v>
      </c>
      <c r="E11" s="55">
        <v>0.9</v>
      </c>
      <c r="F11" s="55">
        <v>0.2</v>
      </c>
      <c r="G11" s="56" t="s">
        <v>17</v>
      </c>
      <c r="H11" s="56" t="s">
        <v>17</v>
      </c>
      <c r="I11" s="56" t="s">
        <v>17</v>
      </c>
      <c r="J11" s="56" t="s">
        <v>17</v>
      </c>
      <c r="K11" s="56" t="s">
        <v>17</v>
      </c>
      <c r="L11" s="56" t="s">
        <v>17</v>
      </c>
      <c r="M11" s="56" t="s">
        <v>17</v>
      </c>
      <c r="N11" s="56" t="s">
        <v>17</v>
      </c>
      <c r="O11" s="56" t="s">
        <v>17</v>
      </c>
      <c r="P11" s="56" t="s">
        <v>17</v>
      </c>
      <c r="Q11" s="56" t="s">
        <v>17</v>
      </c>
      <c r="R11" s="56" t="s">
        <v>17</v>
      </c>
      <c r="S11" s="56" t="s">
        <v>17</v>
      </c>
      <c r="T11" s="56" t="s">
        <v>17</v>
      </c>
      <c r="U11" s="56" t="s">
        <v>17</v>
      </c>
      <c r="V11" s="56" t="s">
        <v>17</v>
      </c>
      <c r="W11" s="56" t="s">
        <v>17</v>
      </c>
      <c r="X11" s="56" t="s">
        <v>17</v>
      </c>
      <c r="Y11" s="56" t="s">
        <v>17</v>
      </c>
      <c r="Z11" s="56" t="s">
        <v>17</v>
      </c>
      <c r="AA11" s="56" t="s">
        <v>17</v>
      </c>
      <c r="AB11" s="56" t="s">
        <v>17</v>
      </c>
      <c r="AC11" s="56" t="s">
        <v>17</v>
      </c>
      <c r="AD11" s="56" t="s">
        <v>17</v>
      </c>
      <c r="AE11" s="56" t="s">
        <v>17</v>
      </c>
      <c r="AF11" s="56" t="s">
        <v>17</v>
      </c>
      <c r="AG11" s="56" t="s">
        <v>17</v>
      </c>
      <c r="AH11" s="56" t="s">
        <v>17</v>
      </c>
      <c r="AI11" s="56" t="s">
        <v>17</v>
      </c>
      <c r="AJ11" s="56" t="s">
        <v>17</v>
      </c>
      <c r="AK11" s="56" t="s">
        <v>17</v>
      </c>
      <c r="AL11" s="56" t="s">
        <v>17</v>
      </c>
      <c r="AM11" s="56" t="s">
        <v>17</v>
      </c>
      <c r="AN11" s="56" t="s">
        <v>17</v>
      </c>
      <c r="AO11" s="56" t="s">
        <v>17</v>
      </c>
      <c r="AP11" s="56" t="s">
        <v>17</v>
      </c>
      <c r="AQ11" s="56" t="s">
        <v>17</v>
      </c>
      <c r="AR11" s="56" t="s">
        <v>17</v>
      </c>
    </row>
    <row r="12" spans="1:44" ht="17.100000000000001" customHeight="1" x14ac:dyDescent="0.25">
      <c r="A12" s="51" t="s">
        <v>27</v>
      </c>
      <c r="B12" s="143" t="s">
        <v>196</v>
      </c>
      <c r="C12" s="52">
        <v>0.96403464000000005</v>
      </c>
      <c r="D12" s="52">
        <v>0.70479729999999996</v>
      </c>
      <c r="E12" s="52">
        <v>0.65972153</v>
      </c>
      <c r="F12" s="52">
        <v>0.77645997</v>
      </c>
      <c r="G12" s="52">
        <v>0.81960986999999996</v>
      </c>
      <c r="H12" s="52">
        <v>0.71861392999999996</v>
      </c>
      <c r="I12" s="52">
        <v>0.54374929999999999</v>
      </c>
      <c r="J12" s="52">
        <v>0.4681786</v>
      </c>
      <c r="K12" s="52">
        <v>0.39581630000000001</v>
      </c>
      <c r="L12" s="52">
        <v>0.2849969</v>
      </c>
      <c r="M12" s="52">
        <v>0.24127199999999999</v>
      </c>
      <c r="N12" s="52">
        <v>0.22029199999999999</v>
      </c>
      <c r="O12" s="52">
        <v>0.179647</v>
      </c>
      <c r="P12" s="52">
        <v>0.14923500000000001</v>
      </c>
      <c r="Q12" s="52">
        <v>0.14357300000000001</v>
      </c>
      <c r="R12" s="52">
        <v>0.137853</v>
      </c>
      <c r="S12" s="52">
        <v>0.114943</v>
      </c>
      <c r="T12" s="52">
        <v>9.3334E-2</v>
      </c>
      <c r="U12" s="52">
        <v>6.4523999999999998E-2</v>
      </c>
      <c r="V12" s="52">
        <v>5.6772000000000003E-2</v>
      </c>
      <c r="W12" s="52">
        <v>5.6961999999999999E-2</v>
      </c>
      <c r="X12" s="52">
        <v>5.0325000000000002E-2</v>
      </c>
      <c r="Y12" s="52">
        <v>4.2508999999999998E-2</v>
      </c>
      <c r="Z12" s="52">
        <v>4.2026000000000001E-2</v>
      </c>
      <c r="AA12" s="52">
        <v>4.1640999999999997E-2</v>
      </c>
      <c r="AB12" s="52">
        <v>4.0908E-2</v>
      </c>
      <c r="AC12" s="52">
        <v>4.0369000000000002E-2</v>
      </c>
      <c r="AD12" s="52">
        <v>3.9662999999999997E-2</v>
      </c>
      <c r="AE12" s="52">
        <v>3.9107999999999997E-2</v>
      </c>
      <c r="AF12" s="52">
        <v>3.9267000000000003E-2</v>
      </c>
      <c r="AG12" s="52">
        <v>3.7272E-2</v>
      </c>
      <c r="AH12" s="52">
        <v>3.6781000000000001E-2</v>
      </c>
      <c r="AI12" s="52">
        <v>3.669E-2</v>
      </c>
      <c r="AJ12" s="52">
        <v>3.6188999999999999E-2</v>
      </c>
      <c r="AK12" s="52">
        <v>3.5778999999999998E-2</v>
      </c>
      <c r="AL12" s="52">
        <v>3.5313999999999998E-2</v>
      </c>
      <c r="AM12" s="52">
        <v>3.4909000000000003E-2</v>
      </c>
      <c r="AN12" s="52">
        <v>3.4245999999999999E-2</v>
      </c>
      <c r="AO12" s="52">
        <v>3.3654999999999997E-2</v>
      </c>
      <c r="AP12" s="52">
        <v>3.3051999999999998E-2</v>
      </c>
      <c r="AQ12" s="52">
        <v>3.2548000000000001E-2</v>
      </c>
      <c r="AR12" s="52">
        <v>3.1884999999999997E-2</v>
      </c>
    </row>
    <row r="13" spans="1:44" ht="17.100000000000001" customHeight="1" x14ac:dyDescent="0.25">
      <c r="A13" s="54" t="s">
        <v>35</v>
      </c>
      <c r="B13" s="144" t="s">
        <v>196</v>
      </c>
      <c r="C13" s="55">
        <v>0.69410172068156994</v>
      </c>
      <c r="D13" s="55">
        <v>0.71261215166717995</v>
      </c>
      <c r="E13" s="55">
        <v>0.66526754143398004</v>
      </c>
      <c r="F13" s="55">
        <v>0.65752368645432002</v>
      </c>
      <c r="G13" s="55">
        <v>0.54745600313863996</v>
      </c>
      <c r="H13" s="55">
        <v>0.43257731939812999</v>
      </c>
      <c r="I13" s="55">
        <v>0.37701559635200999</v>
      </c>
      <c r="J13" s="56" t="s">
        <v>17</v>
      </c>
      <c r="K13" s="56" t="s">
        <v>17</v>
      </c>
      <c r="L13" s="56" t="s">
        <v>17</v>
      </c>
      <c r="M13" s="56" t="s">
        <v>17</v>
      </c>
      <c r="N13" s="56" t="s">
        <v>17</v>
      </c>
      <c r="O13" s="56" t="s">
        <v>17</v>
      </c>
      <c r="P13" s="56" t="s">
        <v>17</v>
      </c>
      <c r="Q13" s="56" t="s">
        <v>17</v>
      </c>
      <c r="R13" s="56" t="s">
        <v>17</v>
      </c>
      <c r="S13" s="56" t="s">
        <v>17</v>
      </c>
      <c r="T13" s="56" t="s">
        <v>17</v>
      </c>
      <c r="U13" s="56" t="s">
        <v>17</v>
      </c>
      <c r="V13" s="56" t="s">
        <v>17</v>
      </c>
      <c r="W13" s="56" t="s">
        <v>17</v>
      </c>
      <c r="X13" s="56" t="s">
        <v>17</v>
      </c>
      <c r="Y13" s="56" t="s">
        <v>17</v>
      </c>
      <c r="Z13" s="56" t="s">
        <v>17</v>
      </c>
      <c r="AA13" s="56" t="s">
        <v>17</v>
      </c>
      <c r="AB13" s="56" t="s">
        <v>17</v>
      </c>
      <c r="AC13" s="56" t="s">
        <v>17</v>
      </c>
      <c r="AD13" s="56" t="s">
        <v>17</v>
      </c>
      <c r="AE13" s="56" t="s">
        <v>17</v>
      </c>
      <c r="AF13" s="56" t="s">
        <v>17</v>
      </c>
      <c r="AG13" s="56" t="s">
        <v>17</v>
      </c>
      <c r="AH13" s="56" t="s">
        <v>17</v>
      </c>
      <c r="AI13" s="56" t="s">
        <v>17</v>
      </c>
      <c r="AJ13" s="56" t="s">
        <v>17</v>
      </c>
      <c r="AK13" s="56" t="s">
        <v>17</v>
      </c>
      <c r="AL13" s="56" t="s">
        <v>17</v>
      </c>
      <c r="AM13" s="56" t="s">
        <v>17</v>
      </c>
      <c r="AN13" s="56" t="s">
        <v>17</v>
      </c>
      <c r="AO13" s="56" t="s">
        <v>17</v>
      </c>
      <c r="AP13" s="56" t="s">
        <v>17</v>
      </c>
      <c r="AQ13" s="56" t="s">
        <v>17</v>
      </c>
      <c r="AR13" s="56" t="s">
        <v>17</v>
      </c>
    </row>
    <row r="14" spans="1:44" ht="17.100000000000001" customHeight="1" x14ac:dyDescent="0.25">
      <c r="A14" s="51" t="s">
        <v>13</v>
      </c>
      <c r="B14" s="143" t="s">
        <v>195</v>
      </c>
      <c r="C14" s="52">
        <v>1.15E-3</v>
      </c>
      <c r="D14" s="52">
        <v>9.7999999999999997E-4</v>
      </c>
      <c r="E14" s="52">
        <v>9.2000000000000003E-4</v>
      </c>
      <c r="F14" s="52">
        <v>9.2000000000000003E-4</v>
      </c>
      <c r="G14" s="52">
        <v>9.2000000000000003E-4</v>
      </c>
      <c r="H14" s="52">
        <v>7.1000000000000002E-4</v>
      </c>
      <c r="I14" s="52">
        <v>6.6E-4</v>
      </c>
      <c r="J14" s="53" t="s">
        <v>17</v>
      </c>
      <c r="K14" s="53" t="s">
        <v>17</v>
      </c>
      <c r="L14" s="53" t="s">
        <v>17</v>
      </c>
      <c r="M14" s="53" t="s">
        <v>17</v>
      </c>
      <c r="N14" s="53" t="s">
        <v>17</v>
      </c>
      <c r="O14" s="53" t="s">
        <v>17</v>
      </c>
      <c r="P14" s="53" t="s">
        <v>17</v>
      </c>
      <c r="Q14" s="53" t="s">
        <v>17</v>
      </c>
      <c r="R14" s="53" t="s">
        <v>17</v>
      </c>
      <c r="S14" s="53" t="s">
        <v>17</v>
      </c>
      <c r="T14" s="53" t="s">
        <v>17</v>
      </c>
      <c r="U14" s="53" t="s">
        <v>17</v>
      </c>
      <c r="V14" s="53" t="s">
        <v>17</v>
      </c>
      <c r="W14" s="53" t="s">
        <v>17</v>
      </c>
      <c r="X14" s="53" t="s">
        <v>17</v>
      </c>
      <c r="Y14" s="53" t="s">
        <v>17</v>
      </c>
      <c r="Z14" s="53" t="s">
        <v>17</v>
      </c>
      <c r="AA14" s="53" t="s">
        <v>17</v>
      </c>
      <c r="AB14" s="53" t="s">
        <v>17</v>
      </c>
      <c r="AC14" s="53" t="s">
        <v>17</v>
      </c>
      <c r="AD14" s="53" t="s">
        <v>17</v>
      </c>
      <c r="AE14" s="53" t="s">
        <v>17</v>
      </c>
      <c r="AF14" s="53" t="s">
        <v>17</v>
      </c>
      <c r="AG14" s="53" t="s">
        <v>17</v>
      </c>
      <c r="AH14" s="53" t="s">
        <v>17</v>
      </c>
      <c r="AI14" s="53" t="s">
        <v>17</v>
      </c>
      <c r="AJ14" s="53" t="s">
        <v>17</v>
      </c>
      <c r="AK14" s="53" t="s">
        <v>17</v>
      </c>
      <c r="AL14" s="53" t="s">
        <v>17</v>
      </c>
      <c r="AM14" s="53" t="s">
        <v>17</v>
      </c>
      <c r="AN14" s="53" t="s">
        <v>17</v>
      </c>
      <c r="AO14" s="53" t="s">
        <v>17</v>
      </c>
      <c r="AP14" s="53" t="s">
        <v>17</v>
      </c>
      <c r="AQ14" s="53" t="s">
        <v>17</v>
      </c>
      <c r="AR14" s="53" t="s">
        <v>17</v>
      </c>
    </row>
    <row r="15" spans="1:44" ht="17.100000000000001" customHeight="1" x14ac:dyDescent="0.25">
      <c r="A15" s="54" t="s">
        <v>94</v>
      </c>
      <c r="B15" s="144" t="s">
        <v>197</v>
      </c>
      <c r="C15" s="55">
        <v>0.14199999999999999</v>
      </c>
      <c r="D15" s="55">
        <v>0.18</v>
      </c>
      <c r="E15" s="55">
        <v>0.156</v>
      </c>
      <c r="F15" s="55">
        <v>0.13500000000000001</v>
      </c>
      <c r="G15" s="55">
        <v>0.113</v>
      </c>
      <c r="H15" s="55">
        <v>9.4E-2</v>
      </c>
      <c r="I15" s="55">
        <v>8.3000000000000004E-2</v>
      </c>
      <c r="J15" s="55">
        <v>7.3999999999999996E-2</v>
      </c>
      <c r="K15" s="55">
        <v>6.6000000000000003E-2</v>
      </c>
      <c r="L15" s="56" t="s">
        <v>17</v>
      </c>
      <c r="M15" s="56" t="s">
        <v>17</v>
      </c>
      <c r="N15" s="56" t="s">
        <v>17</v>
      </c>
      <c r="O15" s="56" t="s">
        <v>17</v>
      </c>
      <c r="P15" s="56" t="s">
        <v>17</v>
      </c>
      <c r="Q15" s="56" t="s">
        <v>17</v>
      </c>
      <c r="R15" s="56" t="s">
        <v>17</v>
      </c>
      <c r="S15" s="56" t="s">
        <v>17</v>
      </c>
      <c r="T15" s="56" t="s">
        <v>17</v>
      </c>
      <c r="U15" s="56" t="s">
        <v>17</v>
      </c>
      <c r="V15" s="56" t="s">
        <v>17</v>
      </c>
      <c r="W15" s="56" t="s">
        <v>17</v>
      </c>
      <c r="X15" s="56" t="s">
        <v>17</v>
      </c>
      <c r="Y15" s="56" t="s">
        <v>17</v>
      </c>
      <c r="Z15" s="56" t="s">
        <v>17</v>
      </c>
      <c r="AA15" s="56" t="s">
        <v>17</v>
      </c>
      <c r="AB15" s="56" t="s">
        <v>17</v>
      </c>
      <c r="AC15" s="56" t="s">
        <v>17</v>
      </c>
      <c r="AD15" s="56" t="s">
        <v>17</v>
      </c>
      <c r="AE15" s="56" t="s">
        <v>17</v>
      </c>
      <c r="AF15" s="56" t="s">
        <v>17</v>
      </c>
      <c r="AG15" s="56" t="s">
        <v>17</v>
      </c>
      <c r="AH15" s="56" t="s">
        <v>17</v>
      </c>
      <c r="AI15" s="56" t="s">
        <v>17</v>
      </c>
      <c r="AJ15" s="56" t="s">
        <v>17</v>
      </c>
      <c r="AK15" s="56" t="s">
        <v>17</v>
      </c>
      <c r="AL15" s="56" t="s">
        <v>17</v>
      </c>
      <c r="AM15" s="56" t="s">
        <v>17</v>
      </c>
      <c r="AN15" s="56" t="s">
        <v>17</v>
      </c>
      <c r="AO15" s="56" t="s">
        <v>17</v>
      </c>
      <c r="AP15" s="56" t="s">
        <v>17</v>
      </c>
      <c r="AQ15" s="56" t="s">
        <v>17</v>
      </c>
      <c r="AR15" s="56" t="s">
        <v>17</v>
      </c>
    </row>
    <row r="16" spans="1:44" ht="17.100000000000001" customHeight="1" x14ac:dyDescent="0.25">
      <c r="A16" s="51" t="s">
        <v>33</v>
      </c>
      <c r="B16" s="143" t="s">
        <v>196</v>
      </c>
      <c r="C16" s="52">
        <v>1.95128803</v>
      </c>
      <c r="D16" s="52">
        <v>1.7775350421038201</v>
      </c>
      <c r="E16" s="52">
        <v>1.3691987163471899</v>
      </c>
      <c r="F16" s="52">
        <v>1.07481646645855</v>
      </c>
      <c r="G16" s="52">
        <v>0.81320674182805996</v>
      </c>
      <c r="H16" s="52">
        <v>0.63568099426536995</v>
      </c>
      <c r="I16" s="52">
        <v>0.54163652853328004</v>
      </c>
      <c r="J16" s="52">
        <v>0.48180884303999999</v>
      </c>
      <c r="K16" s="52">
        <v>0.46796801183999998</v>
      </c>
      <c r="L16" s="52">
        <v>0.43959606880000002</v>
      </c>
      <c r="M16" s="52">
        <v>0.39641831039999997</v>
      </c>
      <c r="N16" s="52">
        <v>0.2728017264</v>
      </c>
      <c r="O16" s="52">
        <v>0.14826946399999999</v>
      </c>
      <c r="P16" s="52">
        <v>0.14495893439999999</v>
      </c>
      <c r="Q16" s="52">
        <v>0.138056128</v>
      </c>
      <c r="R16" s="52">
        <v>0.1314350688</v>
      </c>
      <c r="S16" s="52">
        <v>9.2906909001089999E-2</v>
      </c>
      <c r="T16" s="53" t="s">
        <v>17</v>
      </c>
      <c r="U16" s="53" t="s">
        <v>17</v>
      </c>
      <c r="V16" s="53" t="s">
        <v>17</v>
      </c>
      <c r="W16" s="53" t="s">
        <v>17</v>
      </c>
      <c r="X16" s="53" t="s">
        <v>17</v>
      </c>
      <c r="Y16" s="53" t="s">
        <v>17</v>
      </c>
      <c r="Z16" s="53" t="s">
        <v>17</v>
      </c>
      <c r="AA16" s="53" t="s">
        <v>17</v>
      </c>
      <c r="AB16" s="53" t="s">
        <v>17</v>
      </c>
      <c r="AC16" s="53" t="s">
        <v>17</v>
      </c>
      <c r="AD16" s="53" t="s">
        <v>17</v>
      </c>
      <c r="AE16" s="53" t="s">
        <v>17</v>
      </c>
      <c r="AF16" s="53" t="s">
        <v>17</v>
      </c>
      <c r="AG16" s="53" t="s">
        <v>17</v>
      </c>
      <c r="AH16" s="53" t="s">
        <v>17</v>
      </c>
      <c r="AI16" s="53" t="s">
        <v>17</v>
      </c>
      <c r="AJ16" s="53" t="s">
        <v>17</v>
      </c>
      <c r="AK16" s="53" t="s">
        <v>17</v>
      </c>
      <c r="AL16" s="53" t="s">
        <v>17</v>
      </c>
      <c r="AM16" s="53" t="s">
        <v>17</v>
      </c>
      <c r="AN16" s="53" t="s">
        <v>17</v>
      </c>
      <c r="AO16" s="53" t="s">
        <v>17</v>
      </c>
      <c r="AP16" s="53" t="s">
        <v>17</v>
      </c>
      <c r="AQ16" s="53" t="s">
        <v>17</v>
      </c>
      <c r="AR16" s="53" t="s">
        <v>17</v>
      </c>
    </row>
    <row r="17" spans="1:44" ht="17.100000000000001" customHeight="1" x14ac:dyDescent="0.25">
      <c r="A17" s="54" t="s">
        <v>15</v>
      </c>
      <c r="B17" s="144" t="s">
        <v>196</v>
      </c>
      <c r="C17" s="55">
        <v>6.0299999999999999E-2</v>
      </c>
      <c r="D17" s="55">
        <v>3.9300000000000002E-2</v>
      </c>
      <c r="E17" s="55">
        <v>2.7799999999999998E-2</v>
      </c>
      <c r="F17" s="55">
        <v>2.0799999999999999E-2</v>
      </c>
      <c r="G17" s="55">
        <v>1.6199999999999999E-2</v>
      </c>
      <c r="H17" s="55">
        <v>1.2999999999999999E-2</v>
      </c>
      <c r="I17" s="55">
        <v>1.0699999999999999E-2</v>
      </c>
      <c r="J17" s="55">
        <v>8.9999999999999993E-3</v>
      </c>
      <c r="K17" s="55">
        <v>7.6E-3</v>
      </c>
      <c r="L17" s="55">
        <v>6.6E-3</v>
      </c>
      <c r="M17" s="55">
        <v>5.7999999999999996E-3</v>
      </c>
      <c r="N17" s="55">
        <v>5.1000000000000004E-3</v>
      </c>
      <c r="O17" s="55">
        <v>4.4999999999999997E-3</v>
      </c>
      <c r="P17" s="55">
        <v>3.8E-3</v>
      </c>
      <c r="Q17" s="56" t="s">
        <v>17</v>
      </c>
      <c r="R17" s="56" t="s">
        <v>17</v>
      </c>
      <c r="S17" s="56" t="s">
        <v>17</v>
      </c>
      <c r="T17" s="56" t="s">
        <v>17</v>
      </c>
      <c r="U17" s="56" t="s">
        <v>17</v>
      </c>
      <c r="V17" s="56" t="s">
        <v>17</v>
      </c>
      <c r="W17" s="56" t="s">
        <v>17</v>
      </c>
      <c r="X17" s="56" t="s">
        <v>17</v>
      </c>
      <c r="Y17" s="56" t="s">
        <v>17</v>
      </c>
      <c r="Z17" s="56" t="s">
        <v>17</v>
      </c>
      <c r="AA17" s="56" t="s">
        <v>17</v>
      </c>
      <c r="AB17" s="56" t="s">
        <v>17</v>
      </c>
      <c r="AC17" s="56" t="s">
        <v>17</v>
      </c>
      <c r="AD17" s="56" t="s">
        <v>17</v>
      </c>
      <c r="AE17" s="56" t="s">
        <v>17</v>
      </c>
      <c r="AF17" s="56" t="s">
        <v>17</v>
      </c>
      <c r="AG17" s="56" t="s">
        <v>17</v>
      </c>
      <c r="AH17" s="56" t="s">
        <v>17</v>
      </c>
      <c r="AI17" s="56" t="s">
        <v>17</v>
      </c>
      <c r="AJ17" s="56" t="s">
        <v>17</v>
      </c>
      <c r="AK17" s="56" t="s">
        <v>17</v>
      </c>
      <c r="AL17" s="56" t="s">
        <v>17</v>
      </c>
      <c r="AM17" s="56" t="s">
        <v>17</v>
      </c>
      <c r="AN17" s="56" t="s">
        <v>17</v>
      </c>
      <c r="AO17" s="56" t="s">
        <v>17</v>
      </c>
      <c r="AP17" s="56" t="s">
        <v>17</v>
      </c>
      <c r="AQ17" s="56" t="s">
        <v>17</v>
      </c>
      <c r="AR17" s="56" t="s">
        <v>17</v>
      </c>
    </row>
    <row r="18" spans="1:44" ht="17.100000000000001" customHeight="1" x14ac:dyDescent="0.25">
      <c r="A18" s="51" t="s">
        <v>21</v>
      </c>
      <c r="B18" s="143" t="s">
        <v>195</v>
      </c>
      <c r="C18" s="52">
        <v>3.1269999999999999E-2</v>
      </c>
      <c r="D18" s="52">
        <v>2.2769999999999999E-2</v>
      </c>
      <c r="E18" s="52">
        <v>1.822E-2</v>
      </c>
      <c r="F18" s="52">
        <v>1.4579999999999999E-2</v>
      </c>
      <c r="G18" s="52">
        <v>1.17E-2</v>
      </c>
      <c r="H18" s="52">
        <v>9.3299999999999998E-3</v>
      </c>
      <c r="I18" s="52">
        <v>7.4700000000000001E-3</v>
      </c>
      <c r="J18" s="52">
        <v>5.9699999999999996E-3</v>
      </c>
      <c r="K18" s="52">
        <v>1.2800000000000001E-3</v>
      </c>
      <c r="L18" s="53" t="s">
        <v>17</v>
      </c>
      <c r="M18" s="53" t="s">
        <v>17</v>
      </c>
      <c r="N18" s="53" t="s">
        <v>17</v>
      </c>
      <c r="O18" s="53" t="s">
        <v>17</v>
      </c>
      <c r="P18" s="53" t="s">
        <v>17</v>
      </c>
      <c r="Q18" s="53" t="s">
        <v>17</v>
      </c>
      <c r="R18" s="53" t="s">
        <v>17</v>
      </c>
      <c r="S18" s="53" t="s">
        <v>17</v>
      </c>
      <c r="T18" s="53" t="s">
        <v>17</v>
      </c>
      <c r="U18" s="53" t="s">
        <v>17</v>
      </c>
      <c r="V18" s="53" t="s">
        <v>17</v>
      </c>
      <c r="W18" s="53" t="s">
        <v>17</v>
      </c>
      <c r="X18" s="53" t="s">
        <v>17</v>
      </c>
      <c r="Y18" s="53" t="s">
        <v>17</v>
      </c>
      <c r="Z18" s="53" t="s">
        <v>17</v>
      </c>
      <c r="AA18" s="53" t="s">
        <v>17</v>
      </c>
      <c r="AB18" s="53" t="s">
        <v>17</v>
      </c>
      <c r="AC18" s="53" t="s">
        <v>17</v>
      </c>
      <c r="AD18" s="53" t="s">
        <v>17</v>
      </c>
      <c r="AE18" s="53" t="s">
        <v>17</v>
      </c>
      <c r="AF18" s="53" t="s">
        <v>17</v>
      </c>
      <c r="AG18" s="53" t="s">
        <v>17</v>
      </c>
      <c r="AH18" s="53" t="s">
        <v>17</v>
      </c>
      <c r="AI18" s="53" t="s">
        <v>17</v>
      </c>
      <c r="AJ18" s="53" t="s">
        <v>17</v>
      </c>
      <c r="AK18" s="53" t="s">
        <v>17</v>
      </c>
      <c r="AL18" s="53" t="s">
        <v>17</v>
      </c>
      <c r="AM18" s="53" t="s">
        <v>17</v>
      </c>
      <c r="AN18" s="53" t="s">
        <v>17</v>
      </c>
      <c r="AO18" s="53" t="s">
        <v>17</v>
      </c>
      <c r="AP18" s="53" t="s">
        <v>17</v>
      </c>
      <c r="AQ18" s="53" t="s">
        <v>17</v>
      </c>
      <c r="AR18" s="53" t="s">
        <v>17</v>
      </c>
    </row>
    <row r="19" spans="1:44" ht="17.100000000000001" customHeight="1" x14ac:dyDescent="0.25">
      <c r="A19" s="54" t="s">
        <v>19</v>
      </c>
      <c r="B19" s="144" t="s">
        <v>195</v>
      </c>
      <c r="C19" s="55">
        <v>3.75924604E-2</v>
      </c>
      <c r="D19" s="55">
        <v>4.5262410498779999E-2</v>
      </c>
      <c r="E19" s="55">
        <v>3.8632449700000002E-2</v>
      </c>
      <c r="F19" s="55">
        <v>3.3065398900000001E-2</v>
      </c>
      <c r="G19" s="55">
        <v>2.8374278369239999E-2</v>
      </c>
      <c r="H19" s="55">
        <v>2.44079554E-2</v>
      </c>
      <c r="I19" s="55">
        <v>2.1043735000000001E-2</v>
      </c>
      <c r="J19" s="55">
        <v>1.8181584467449999E-2</v>
      </c>
      <c r="K19" s="55">
        <v>1.5739611818719999E-2</v>
      </c>
      <c r="L19" s="55">
        <v>1.36505086E-2</v>
      </c>
      <c r="M19" s="55">
        <v>1.18587389E-2</v>
      </c>
      <c r="N19" s="55">
        <v>1.03183089E-2</v>
      </c>
      <c r="O19" s="55">
        <v>8.9909892000000005E-3</v>
      </c>
      <c r="P19" s="55">
        <v>7.8448921000000005E-3</v>
      </c>
      <c r="Q19" s="55">
        <v>6.8533294999999998E-3</v>
      </c>
      <c r="R19" s="55">
        <v>5.9938911498E-3</v>
      </c>
      <c r="S19" s="56" t="s">
        <v>17</v>
      </c>
      <c r="T19" s="56" t="s">
        <v>17</v>
      </c>
      <c r="U19" s="56" t="s">
        <v>17</v>
      </c>
      <c r="V19" s="56" t="s">
        <v>17</v>
      </c>
      <c r="W19" s="56" t="s">
        <v>17</v>
      </c>
      <c r="X19" s="56" t="s">
        <v>17</v>
      </c>
      <c r="Y19" s="56" t="s">
        <v>17</v>
      </c>
      <c r="Z19" s="56" t="s">
        <v>17</v>
      </c>
      <c r="AA19" s="56" t="s">
        <v>17</v>
      </c>
      <c r="AB19" s="56" t="s">
        <v>17</v>
      </c>
      <c r="AC19" s="56" t="s">
        <v>17</v>
      </c>
      <c r="AD19" s="56" t="s">
        <v>17</v>
      </c>
      <c r="AE19" s="56" t="s">
        <v>17</v>
      </c>
      <c r="AF19" s="56" t="s">
        <v>17</v>
      </c>
      <c r="AG19" s="56" t="s">
        <v>17</v>
      </c>
      <c r="AH19" s="56" t="s">
        <v>17</v>
      </c>
      <c r="AI19" s="56" t="s">
        <v>17</v>
      </c>
      <c r="AJ19" s="56" t="s">
        <v>17</v>
      </c>
      <c r="AK19" s="56" t="s">
        <v>17</v>
      </c>
      <c r="AL19" s="56" t="s">
        <v>17</v>
      </c>
      <c r="AM19" s="56" t="s">
        <v>17</v>
      </c>
      <c r="AN19" s="56" t="s">
        <v>17</v>
      </c>
      <c r="AO19" s="56" t="s">
        <v>17</v>
      </c>
      <c r="AP19" s="56" t="s">
        <v>17</v>
      </c>
      <c r="AQ19" s="56" t="s">
        <v>17</v>
      </c>
      <c r="AR19" s="56" t="s">
        <v>17</v>
      </c>
    </row>
    <row r="20" spans="1:44" ht="17.100000000000001" customHeight="1" x14ac:dyDescent="0.25">
      <c r="A20" s="51" t="s">
        <v>18</v>
      </c>
      <c r="B20" s="143" t="s">
        <v>195</v>
      </c>
      <c r="C20" s="52">
        <v>7.1999999999999998E-3</v>
      </c>
      <c r="D20" s="52">
        <v>6.6E-3</v>
      </c>
      <c r="E20" s="52">
        <v>6.0000000000000001E-3</v>
      </c>
      <c r="F20" s="52">
        <v>5.5999999999999999E-3</v>
      </c>
      <c r="G20" s="52">
        <v>5.1999999999999998E-3</v>
      </c>
      <c r="H20" s="52">
        <v>4.7999999999999996E-3</v>
      </c>
      <c r="I20" s="52">
        <v>4.4999999999999997E-3</v>
      </c>
      <c r="J20" s="53" t="s">
        <v>17</v>
      </c>
      <c r="K20" s="53" t="s">
        <v>17</v>
      </c>
      <c r="L20" s="53" t="s">
        <v>17</v>
      </c>
      <c r="M20" s="53" t="s">
        <v>17</v>
      </c>
      <c r="N20" s="53" t="s">
        <v>17</v>
      </c>
      <c r="O20" s="53" t="s">
        <v>17</v>
      </c>
      <c r="P20" s="53" t="s">
        <v>17</v>
      </c>
      <c r="Q20" s="53" t="s">
        <v>17</v>
      </c>
      <c r="R20" s="53" t="s">
        <v>17</v>
      </c>
      <c r="S20" s="53" t="s">
        <v>17</v>
      </c>
      <c r="T20" s="53" t="s">
        <v>17</v>
      </c>
      <c r="U20" s="53" t="s">
        <v>17</v>
      </c>
      <c r="V20" s="53" t="s">
        <v>17</v>
      </c>
      <c r="W20" s="53" t="s">
        <v>17</v>
      </c>
      <c r="X20" s="53" t="s">
        <v>17</v>
      </c>
      <c r="Y20" s="53" t="s">
        <v>17</v>
      </c>
      <c r="Z20" s="53" t="s">
        <v>17</v>
      </c>
      <c r="AA20" s="53" t="s">
        <v>17</v>
      </c>
      <c r="AB20" s="53" t="s">
        <v>17</v>
      </c>
      <c r="AC20" s="53" t="s">
        <v>17</v>
      </c>
      <c r="AD20" s="53" t="s">
        <v>17</v>
      </c>
      <c r="AE20" s="53" t="s">
        <v>17</v>
      </c>
      <c r="AF20" s="53" t="s">
        <v>17</v>
      </c>
      <c r="AG20" s="53" t="s">
        <v>17</v>
      </c>
      <c r="AH20" s="53" t="s">
        <v>17</v>
      </c>
      <c r="AI20" s="53" t="s">
        <v>17</v>
      </c>
      <c r="AJ20" s="53" t="s">
        <v>17</v>
      </c>
      <c r="AK20" s="53" t="s">
        <v>17</v>
      </c>
      <c r="AL20" s="53" t="s">
        <v>17</v>
      </c>
      <c r="AM20" s="53" t="s">
        <v>17</v>
      </c>
      <c r="AN20" s="53" t="s">
        <v>17</v>
      </c>
      <c r="AO20" s="53" t="s">
        <v>17</v>
      </c>
      <c r="AP20" s="53" t="s">
        <v>17</v>
      </c>
      <c r="AQ20" s="53" t="s">
        <v>17</v>
      </c>
      <c r="AR20" s="53" t="s">
        <v>17</v>
      </c>
    </row>
    <row r="21" spans="1:44" ht="17.100000000000001" customHeight="1" x14ac:dyDescent="0.25">
      <c r="A21" s="54" t="s">
        <v>93</v>
      </c>
      <c r="B21" s="144" t="s">
        <v>196</v>
      </c>
      <c r="C21" s="55">
        <v>0.51100000000000001</v>
      </c>
      <c r="D21" s="55">
        <v>0.70499999999999996</v>
      </c>
      <c r="E21" s="55">
        <v>0.753</v>
      </c>
      <c r="F21" s="55">
        <v>0.749</v>
      </c>
      <c r="G21" s="55">
        <v>0.75</v>
      </c>
      <c r="H21" s="55">
        <v>0.74099999999999999</v>
      </c>
      <c r="I21" s="55">
        <v>0.70799999999999996</v>
      </c>
      <c r="J21" s="55">
        <v>0.60799999999999998</v>
      </c>
      <c r="K21" s="55">
        <v>0.51500000000000001</v>
      </c>
      <c r="L21" s="55">
        <v>0.438</v>
      </c>
      <c r="M21" s="55">
        <v>0.378</v>
      </c>
      <c r="N21" s="55">
        <v>0.33</v>
      </c>
      <c r="O21" s="55">
        <v>0.29299999999999998</v>
      </c>
      <c r="P21" s="55">
        <v>0.25900000000000001</v>
      </c>
      <c r="Q21" s="55">
        <v>0.23100000000000001</v>
      </c>
      <c r="R21" s="55">
        <v>0.20799999999999999</v>
      </c>
      <c r="S21" s="55">
        <v>0.185</v>
      </c>
      <c r="T21" s="55">
        <v>0.16600000000000001</v>
      </c>
      <c r="U21" s="55">
        <v>0.151</v>
      </c>
      <c r="V21" s="55">
        <v>0.13600000000000001</v>
      </c>
      <c r="W21" s="55">
        <v>0.124</v>
      </c>
      <c r="X21" s="55">
        <v>0.114</v>
      </c>
      <c r="Y21" s="55">
        <v>0.104</v>
      </c>
      <c r="Z21" s="55">
        <v>9.5000000000000001E-2</v>
      </c>
      <c r="AA21" s="55">
        <v>8.6999999999999994E-2</v>
      </c>
      <c r="AB21" s="55">
        <v>8.1000000000000003E-2</v>
      </c>
      <c r="AC21" s="55">
        <v>7.4999999999999997E-2</v>
      </c>
      <c r="AD21" s="55">
        <v>6.9000000000000006E-2</v>
      </c>
      <c r="AE21" s="55">
        <v>6.3E-2</v>
      </c>
      <c r="AF21" s="55">
        <v>5.8000000000000003E-2</v>
      </c>
      <c r="AG21" s="55">
        <v>5.5E-2</v>
      </c>
      <c r="AH21" s="55">
        <v>5.1999999999999998E-2</v>
      </c>
      <c r="AI21" s="55">
        <v>4.9000000000000002E-2</v>
      </c>
      <c r="AJ21" s="55">
        <v>4.5999999999999999E-2</v>
      </c>
      <c r="AK21" s="55">
        <v>4.3999999999999997E-2</v>
      </c>
      <c r="AL21" s="55">
        <v>4.2000000000000003E-2</v>
      </c>
      <c r="AM21" s="55">
        <v>0.04</v>
      </c>
      <c r="AN21" s="55">
        <v>3.7999999999999999E-2</v>
      </c>
      <c r="AO21" s="55">
        <v>3.5999999999999997E-2</v>
      </c>
      <c r="AP21" s="55">
        <v>3.1E-2</v>
      </c>
      <c r="AQ21" s="56" t="s">
        <v>17</v>
      </c>
      <c r="AR21" s="56" t="s">
        <v>17</v>
      </c>
    </row>
    <row r="22" spans="1:44" ht="17.100000000000001" customHeight="1" x14ac:dyDescent="0.25">
      <c r="A22" s="51" t="s">
        <v>29</v>
      </c>
      <c r="B22" s="143" t="s">
        <v>195</v>
      </c>
      <c r="C22" s="52">
        <v>1.04E-2</v>
      </c>
      <c r="D22" s="52">
        <v>8.3999999999999995E-3</v>
      </c>
      <c r="E22" s="52">
        <v>5.7999999999999996E-3</v>
      </c>
      <c r="F22" s="52">
        <v>5.1999999999999998E-3</v>
      </c>
      <c r="G22" s="52">
        <v>4.5999999999999999E-3</v>
      </c>
      <c r="H22" s="52">
        <v>4.1999999999999997E-3</v>
      </c>
      <c r="I22" s="52">
        <v>3.8E-3</v>
      </c>
      <c r="J22" s="52">
        <v>3.3999999999999998E-3</v>
      </c>
      <c r="K22" s="52">
        <v>3.0000000000000001E-3</v>
      </c>
      <c r="L22" s="52">
        <v>2.8E-3</v>
      </c>
      <c r="M22" s="53" t="s">
        <v>17</v>
      </c>
      <c r="N22" s="53" t="s">
        <v>17</v>
      </c>
      <c r="O22" s="53" t="s">
        <v>17</v>
      </c>
      <c r="P22" s="53" t="s">
        <v>17</v>
      </c>
      <c r="Q22" s="53" t="s">
        <v>17</v>
      </c>
      <c r="R22" s="53" t="s">
        <v>17</v>
      </c>
      <c r="S22" s="53" t="s">
        <v>17</v>
      </c>
      <c r="T22" s="53" t="s">
        <v>17</v>
      </c>
      <c r="U22" s="53" t="s">
        <v>17</v>
      </c>
      <c r="V22" s="53" t="s">
        <v>17</v>
      </c>
      <c r="W22" s="53" t="s">
        <v>17</v>
      </c>
      <c r="X22" s="53" t="s">
        <v>17</v>
      </c>
      <c r="Y22" s="53" t="s">
        <v>17</v>
      </c>
      <c r="Z22" s="53" t="s">
        <v>17</v>
      </c>
      <c r="AA22" s="53" t="s">
        <v>17</v>
      </c>
      <c r="AB22" s="53" t="s">
        <v>17</v>
      </c>
      <c r="AC22" s="53" t="s">
        <v>17</v>
      </c>
      <c r="AD22" s="53" t="s">
        <v>17</v>
      </c>
      <c r="AE22" s="53" t="s">
        <v>17</v>
      </c>
      <c r="AF22" s="53" t="s">
        <v>17</v>
      </c>
      <c r="AG22" s="53" t="s">
        <v>17</v>
      </c>
      <c r="AH22" s="53" t="s">
        <v>17</v>
      </c>
      <c r="AI22" s="53" t="s">
        <v>17</v>
      </c>
      <c r="AJ22" s="53" t="s">
        <v>17</v>
      </c>
      <c r="AK22" s="53" t="s">
        <v>17</v>
      </c>
      <c r="AL22" s="53" t="s">
        <v>17</v>
      </c>
      <c r="AM22" s="53" t="s">
        <v>17</v>
      </c>
      <c r="AN22" s="53" t="s">
        <v>17</v>
      </c>
      <c r="AO22" s="53" t="s">
        <v>17</v>
      </c>
      <c r="AP22" s="53" t="s">
        <v>17</v>
      </c>
      <c r="AQ22" s="53" t="s">
        <v>17</v>
      </c>
      <c r="AR22" s="53" t="s">
        <v>17</v>
      </c>
    </row>
    <row r="23" spans="1:44" ht="17.100000000000001" customHeight="1" x14ac:dyDescent="0.25">
      <c r="A23" s="57" t="s">
        <v>58</v>
      </c>
      <c r="B23" s="57"/>
      <c r="C23" s="58">
        <v>7.7805269835243198</v>
      </c>
      <c r="D23" s="58">
        <v>7.3856002310765803</v>
      </c>
      <c r="E23" s="58">
        <v>6.8706240398082503</v>
      </c>
      <c r="F23" s="58">
        <v>5.7393543064336399</v>
      </c>
      <c r="G23" s="58">
        <v>5.9956555422946201</v>
      </c>
      <c r="H23" s="58">
        <v>5.0570005455771501</v>
      </c>
      <c r="I23" s="58">
        <v>4.19443111564952</v>
      </c>
      <c r="J23" s="58">
        <v>3.0692093399698002</v>
      </c>
      <c r="K23" s="58">
        <v>2.5612587632001902</v>
      </c>
      <c r="L23" s="58">
        <v>1.9632819341499099</v>
      </c>
      <c r="M23" s="58">
        <v>1.65530759629879</v>
      </c>
      <c r="N23" s="58">
        <v>1.35799174164004</v>
      </c>
      <c r="O23" s="58">
        <v>0.99814065988325995</v>
      </c>
      <c r="P23" s="58">
        <v>0.79680130668967997</v>
      </c>
      <c r="Q23" s="58">
        <v>0.70536981747828997</v>
      </c>
      <c r="R23" s="58">
        <v>0.64451552982579996</v>
      </c>
      <c r="S23" s="58">
        <v>0.47156628380109</v>
      </c>
      <c r="T23" s="58">
        <v>0.32014237290000003</v>
      </c>
      <c r="U23" s="58">
        <v>0.26809478149999999</v>
      </c>
      <c r="V23" s="58">
        <v>0.2191465934863</v>
      </c>
      <c r="W23" s="58">
        <v>0.1952270908</v>
      </c>
      <c r="X23" s="58">
        <v>0.164325</v>
      </c>
      <c r="Y23" s="58">
        <v>0.146509</v>
      </c>
      <c r="Z23" s="58">
        <v>0.13702600000000001</v>
      </c>
      <c r="AA23" s="58">
        <v>0.12864100000000001</v>
      </c>
      <c r="AB23" s="58">
        <v>0.121908</v>
      </c>
      <c r="AC23" s="58">
        <v>0.115369</v>
      </c>
      <c r="AD23" s="58">
        <v>0.108663</v>
      </c>
      <c r="AE23" s="58">
        <v>0.102108</v>
      </c>
      <c r="AF23" s="58">
        <v>9.7267000000000006E-2</v>
      </c>
      <c r="AG23" s="58">
        <v>9.2272000000000007E-2</v>
      </c>
      <c r="AH23" s="58">
        <v>8.8780999999999999E-2</v>
      </c>
      <c r="AI23" s="58">
        <v>8.5690000000000002E-2</v>
      </c>
      <c r="AJ23" s="58">
        <v>8.2188999999999998E-2</v>
      </c>
      <c r="AK23" s="58">
        <v>7.9779000000000003E-2</v>
      </c>
      <c r="AL23" s="58">
        <v>7.7313999999999994E-2</v>
      </c>
      <c r="AM23" s="58">
        <v>7.4909000000000003E-2</v>
      </c>
      <c r="AN23" s="58">
        <v>7.2246000000000005E-2</v>
      </c>
      <c r="AO23" s="58">
        <v>6.9654999999999995E-2</v>
      </c>
      <c r="AP23" s="58">
        <v>6.4051999999999998E-2</v>
      </c>
      <c r="AQ23" s="58">
        <v>3.2548000000000001E-2</v>
      </c>
      <c r="AR23" s="58">
        <v>3.1884999999999997E-2</v>
      </c>
    </row>
  </sheetData>
  <mergeCells count="1">
    <mergeCell ref="A1:AR1"/>
  </mergeCells>
  <pageMargins left="0.05" right="0.05" top="0.5" bottom="0.5" header="0" footer="0"/>
  <pageSetup paperSize="8"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03F99"/>
    <pageSetUpPr fitToPage="1"/>
  </sheetPr>
  <dimension ref="A1:AQ37"/>
  <sheetViews>
    <sheetView zoomScale="85" zoomScaleNormal="85" zoomScalePageLayoutView="85" workbookViewId="0">
      <selection sqref="A1:AQ1"/>
    </sheetView>
  </sheetViews>
  <sheetFormatPr defaultColWidth="11.42578125" defaultRowHeight="12" customHeight="1" x14ac:dyDescent="0.2"/>
  <cols>
    <col min="1" max="1" width="41" bestFit="1" customWidth="1"/>
    <col min="2" max="43" width="12" bestFit="1" customWidth="1"/>
  </cols>
  <sheetData>
    <row r="1" spans="1:43" ht="17.100000000000001" customHeight="1" x14ac:dyDescent="0.25">
      <c r="A1" s="158" t="s">
        <v>82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row>
    <row r="3" spans="1:43" ht="17.100000000000001" customHeight="1" x14ac:dyDescent="0.25">
      <c r="A3" s="50" t="s">
        <v>8</v>
      </c>
      <c r="B3" s="50">
        <v>2020</v>
      </c>
      <c r="C3" s="50">
        <v>2021</v>
      </c>
      <c r="D3" s="50">
        <v>2022</v>
      </c>
      <c r="E3" s="50">
        <v>2023</v>
      </c>
      <c r="F3" s="50">
        <v>2024</v>
      </c>
      <c r="G3" s="50">
        <v>2025</v>
      </c>
      <c r="H3" s="50">
        <v>2026</v>
      </c>
      <c r="I3" s="50">
        <v>2027</v>
      </c>
      <c r="J3" s="50">
        <v>2028</v>
      </c>
      <c r="K3" s="50">
        <v>2029</v>
      </c>
      <c r="L3" s="50">
        <v>2030</v>
      </c>
      <c r="M3" s="50">
        <v>2031</v>
      </c>
      <c r="N3" s="50">
        <v>2032</v>
      </c>
      <c r="O3" s="50">
        <v>2033</v>
      </c>
      <c r="P3" s="50">
        <v>2034</v>
      </c>
      <c r="Q3" s="50">
        <v>2035</v>
      </c>
      <c r="R3" s="50">
        <v>2036</v>
      </c>
      <c r="S3" s="50">
        <v>2037</v>
      </c>
      <c r="T3" s="50">
        <v>2038</v>
      </c>
      <c r="U3" s="50">
        <v>2039</v>
      </c>
      <c r="V3" s="50">
        <v>2040</v>
      </c>
      <c r="W3" s="50">
        <v>2041</v>
      </c>
      <c r="X3" s="50">
        <v>2042</v>
      </c>
      <c r="Y3" s="50">
        <v>2043</v>
      </c>
      <c r="Z3" s="50">
        <v>2044</v>
      </c>
      <c r="AA3" s="50">
        <v>2045</v>
      </c>
      <c r="AB3" s="50">
        <v>2046</v>
      </c>
      <c r="AC3" s="50">
        <v>2047</v>
      </c>
      <c r="AD3" s="50">
        <v>2048</v>
      </c>
      <c r="AE3" s="50">
        <v>2049</v>
      </c>
      <c r="AF3" s="50">
        <v>2050</v>
      </c>
      <c r="AG3" s="50">
        <v>2051</v>
      </c>
      <c r="AH3" s="50">
        <v>2052</v>
      </c>
      <c r="AI3" s="50">
        <v>2053</v>
      </c>
      <c r="AJ3" s="50">
        <v>2054</v>
      </c>
      <c r="AK3" s="50">
        <v>2055</v>
      </c>
      <c r="AL3" s="50">
        <v>2056</v>
      </c>
      <c r="AM3" s="50">
        <v>2057</v>
      </c>
      <c r="AN3" s="50">
        <v>2058</v>
      </c>
      <c r="AO3" s="50">
        <v>2059</v>
      </c>
      <c r="AP3" s="50">
        <v>2060</v>
      </c>
      <c r="AQ3" s="50">
        <v>2061</v>
      </c>
    </row>
    <row r="4" spans="1:43" ht="17.100000000000001" customHeight="1" x14ac:dyDescent="0.25">
      <c r="A4" s="51" t="s">
        <v>91</v>
      </c>
      <c r="B4" s="52">
        <v>0.28011759107605</v>
      </c>
      <c r="C4" s="52">
        <v>0.23005549846848999</v>
      </c>
      <c r="D4" s="52">
        <v>0.20437250745297</v>
      </c>
      <c r="E4" s="52">
        <v>0.1599463916942</v>
      </c>
      <c r="F4" s="52">
        <v>0.12940601522725001</v>
      </c>
      <c r="G4" s="52">
        <v>0.10143429398668</v>
      </c>
      <c r="H4" s="52">
        <v>8.5933802809740001E-2</v>
      </c>
      <c r="I4" s="52">
        <v>7.1212753508999999E-2</v>
      </c>
      <c r="J4" s="52">
        <v>5.8677947754779997E-2</v>
      </c>
      <c r="K4" s="52">
        <v>4.7650356917879999E-2</v>
      </c>
      <c r="L4" s="52">
        <v>4.0992063580460002E-2</v>
      </c>
      <c r="M4" s="52">
        <v>3.4948956904439998E-2</v>
      </c>
      <c r="N4" s="52">
        <v>2.9921628372840001E-2</v>
      </c>
      <c r="O4" s="52">
        <v>2.5263422379010001E-2</v>
      </c>
      <c r="P4" s="52">
        <v>2.2965868070599998E-2</v>
      </c>
      <c r="Q4" s="52">
        <v>2.049087551628E-2</v>
      </c>
      <c r="R4" s="53" t="s">
        <v>17</v>
      </c>
      <c r="S4" s="53" t="s">
        <v>17</v>
      </c>
      <c r="T4" s="53" t="s">
        <v>17</v>
      </c>
      <c r="U4" s="53" t="s">
        <v>17</v>
      </c>
      <c r="V4" s="53" t="s">
        <v>17</v>
      </c>
      <c r="W4" s="53" t="s">
        <v>17</v>
      </c>
      <c r="X4" s="53" t="s">
        <v>17</v>
      </c>
      <c r="Y4" s="53" t="s">
        <v>17</v>
      </c>
      <c r="Z4" s="53" t="s">
        <v>17</v>
      </c>
      <c r="AA4" s="53" t="s">
        <v>17</v>
      </c>
      <c r="AB4" s="53" t="s">
        <v>17</v>
      </c>
      <c r="AC4" s="53" t="s">
        <v>17</v>
      </c>
      <c r="AD4" s="53" t="s">
        <v>17</v>
      </c>
      <c r="AE4" s="53" t="s">
        <v>17</v>
      </c>
      <c r="AF4" s="53" t="s">
        <v>17</v>
      </c>
      <c r="AG4" s="53" t="s">
        <v>17</v>
      </c>
      <c r="AH4" s="53" t="s">
        <v>17</v>
      </c>
      <c r="AI4" s="53" t="s">
        <v>17</v>
      </c>
      <c r="AJ4" s="53" t="s">
        <v>17</v>
      </c>
      <c r="AK4" s="53" t="s">
        <v>17</v>
      </c>
      <c r="AL4" s="53" t="s">
        <v>17</v>
      </c>
      <c r="AM4" s="53" t="s">
        <v>17</v>
      </c>
      <c r="AN4" s="53" t="s">
        <v>17</v>
      </c>
      <c r="AO4" s="53" t="s">
        <v>17</v>
      </c>
      <c r="AP4" s="53" t="s">
        <v>17</v>
      </c>
      <c r="AQ4" s="53" t="s">
        <v>17</v>
      </c>
    </row>
    <row r="5" spans="1:43" ht="17.100000000000001" customHeight="1" x14ac:dyDescent="0.25">
      <c r="A5" s="54" t="s">
        <v>90</v>
      </c>
      <c r="B5" s="55">
        <v>0.39350824931738998</v>
      </c>
      <c r="C5" s="55">
        <v>0.70728717350746995</v>
      </c>
      <c r="D5" s="55">
        <v>0.98759467680260005</v>
      </c>
      <c r="E5" s="55">
        <v>0.95404189306702003</v>
      </c>
      <c r="F5" s="55">
        <v>0.77394837469524003</v>
      </c>
      <c r="G5" s="55">
        <v>0.62484158123947997</v>
      </c>
      <c r="H5" s="55">
        <v>0.50540093120967999</v>
      </c>
      <c r="I5" s="55">
        <v>0.41139555689363999</v>
      </c>
      <c r="J5" s="55">
        <v>0.33740544137005002</v>
      </c>
      <c r="K5" s="55">
        <v>0.27729081951215001</v>
      </c>
      <c r="L5" s="55">
        <v>0.23116434756080001</v>
      </c>
      <c r="M5" s="55">
        <v>0.19473257100329999</v>
      </c>
      <c r="N5" s="55">
        <v>0.16630564622676999</v>
      </c>
      <c r="O5" s="55">
        <v>0.14326744497127999</v>
      </c>
      <c r="P5" s="55">
        <v>0.12352130942087</v>
      </c>
      <c r="Q5" s="55">
        <v>0.10672927085297</v>
      </c>
      <c r="R5" s="56" t="s">
        <v>17</v>
      </c>
      <c r="S5" s="56" t="s">
        <v>17</v>
      </c>
      <c r="T5" s="56" t="s">
        <v>17</v>
      </c>
      <c r="U5" s="56" t="s">
        <v>17</v>
      </c>
      <c r="V5" s="56" t="s">
        <v>17</v>
      </c>
      <c r="W5" s="56" t="s">
        <v>17</v>
      </c>
      <c r="X5" s="56" t="s">
        <v>17</v>
      </c>
      <c r="Y5" s="56" t="s">
        <v>17</v>
      </c>
      <c r="Z5" s="56" t="s">
        <v>17</v>
      </c>
      <c r="AA5" s="56" t="s">
        <v>17</v>
      </c>
      <c r="AB5" s="56" t="s">
        <v>17</v>
      </c>
      <c r="AC5" s="56" t="s">
        <v>17</v>
      </c>
      <c r="AD5" s="56" t="s">
        <v>17</v>
      </c>
      <c r="AE5" s="56" t="s">
        <v>17</v>
      </c>
      <c r="AF5" s="56" t="s">
        <v>17</v>
      </c>
      <c r="AG5" s="56" t="s">
        <v>17</v>
      </c>
      <c r="AH5" s="56" t="s">
        <v>17</v>
      </c>
      <c r="AI5" s="56" t="s">
        <v>17</v>
      </c>
      <c r="AJ5" s="56" t="s">
        <v>17</v>
      </c>
      <c r="AK5" s="56" t="s">
        <v>17</v>
      </c>
      <c r="AL5" s="56" t="s">
        <v>17</v>
      </c>
      <c r="AM5" s="56" t="s">
        <v>17</v>
      </c>
      <c r="AN5" s="56" t="s">
        <v>17</v>
      </c>
      <c r="AO5" s="56" t="s">
        <v>17</v>
      </c>
      <c r="AP5" s="56" t="s">
        <v>17</v>
      </c>
      <c r="AQ5" s="56" t="s">
        <v>17</v>
      </c>
    </row>
    <row r="6" spans="1:43" ht="17.100000000000001" customHeight="1" x14ac:dyDescent="0.25">
      <c r="A6" s="51" t="s">
        <v>20</v>
      </c>
      <c r="B6" s="52">
        <v>8.7135038375640003E-2</v>
      </c>
      <c r="C6" s="52">
        <v>5.7033843300420002E-2</v>
      </c>
      <c r="D6" s="52">
        <v>4.3907006350320001E-2</v>
      </c>
      <c r="E6" s="52">
        <v>3.5759314450260003E-2</v>
      </c>
      <c r="F6" s="52">
        <v>2.9648545525220001E-2</v>
      </c>
      <c r="G6" s="52">
        <v>2.4669400475180001E-2</v>
      </c>
      <c r="H6" s="52">
        <v>2.082187930015E-2</v>
      </c>
      <c r="I6" s="52">
        <v>1.765333245013E-2</v>
      </c>
      <c r="J6" s="52">
        <v>1.516375992511E-2</v>
      </c>
      <c r="K6" s="52">
        <v>1.31268369501E-2</v>
      </c>
      <c r="L6" s="52">
        <v>9.7319653250700008E-3</v>
      </c>
      <c r="M6" s="52">
        <v>6.1107689250500001E-3</v>
      </c>
      <c r="N6" s="52">
        <v>5.4317946000399997E-3</v>
      </c>
      <c r="O6" s="52">
        <v>4.7528202750399999E-3</v>
      </c>
      <c r="P6" s="52">
        <v>1.81059820001E-3</v>
      </c>
      <c r="Q6" s="53" t="s">
        <v>17</v>
      </c>
      <c r="R6" s="53" t="s">
        <v>17</v>
      </c>
      <c r="S6" s="53" t="s">
        <v>17</v>
      </c>
      <c r="T6" s="53" t="s">
        <v>17</v>
      </c>
      <c r="U6" s="53" t="s">
        <v>17</v>
      </c>
      <c r="V6" s="53" t="s">
        <v>17</v>
      </c>
      <c r="W6" s="53" t="s">
        <v>17</v>
      </c>
      <c r="X6" s="53" t="s">
        <v>17</v>
      </c>
      <c r="Y6" s="53" t="s">
        <v>17</v>
      </c>
      <c r="Z6" s="53" t="s">
        <v>17</v>
      </c>
      <c r="AA6" s="53" t="s">
        <v>17</v>
      </c>
      <c r="AB6" s="53" t="s">
        <v>17</v>
      </c>
      <c r="AC6" s="53" t="s">
        <v>17</v>
      </c>
      <c r="AD6" s="53" t="s">
        <v>17</v>
      </c>
      <c r="AE6" s="53" t="s">
        <v>17</v>
      </c>
      <c r="AF6" s="53" t="s">
        <v>17</v>
      </c>
      <c r="AG6" s="53" t="s">
        <v>17</v>
      </c>
      <c r="AH6" s="53" t="s">
        <v>17</v>
      </c>
      <c r="AI6" s="53" t="s">
        <v>17</v>
      </c>
      <c r="AJ6" s="53" t="s">
        <v>17</v>
      </c>
      <c r="AK6" s="53" t="s">
        <v>17</v>
      </c>
      <c r="AL6" s="53" t="s">
        <v>17</v>
      </c>
      <c r="AM6" s="53" t="s">
        <v>17</v>
      </c>
      <c r="AN6" s="53" t="s">
        <v>17</v>
      </c>
      <c r="AO6" s="53" t="s">
        <v>17</v>
      </c>
      <c r="AP6" s="53" t="s">
        <v>17</v>
      </c>
      <c r="AQ6" s="53" t="s">
        <v>17</v>
      </c>
    </row>
    <row r="7" spans="1:43" ht="17.100000000000001" customHeight="1" x14ac:dyDescent="0.25">
      <c r="A7" s="54" t="s">
        <v>46</v>
      </c>
      <c r="B7" s="55">
        <v>3.57984972638E-3</v>
      </c>
      <c r="C7" s="55">
        <v>3.57984972638E-3</v>
      </c>
      <c r="D7" s="55">
        <v>3.57984972638E-3</v>
      </c>
      <c r="E7" s="55">
        <v>3.57984972638E-3</v>
      </c>
      <c r="F7" s="55">
        <v>3.57984972638E-3</v>
      </c>
      <c r="G7" s="55">
        <v>3.57984972638E-3</v>
      </c>
      <c r="H7" s="56" t="s">
        <v>17</v>
      </c>
      <c r="I7" s="56" t="s">
        <v>17</v>
      </c>
      <c r="J7" s="56" t="s">
        <v>17</v>
      </c>
      <c r="K7" s="56" t="s">
        <v>17</v>
      </c>
      <c r="L7" s="56" t="s">
        <v>17</v>
      </c>
      <c r="M7" s="56" t="s">
        <v>17</v>
      </c>
      <c r="N7" s="56" t="s">
        <v>17</v>
      </c>
      <c r="O7" s="56" t="s">
        <v>17</v>
      </c>
      <c r="P7" s="56" t="s">
        <v>17</v>
      </c>
      <c r="Q7" s="56" t="s">
        <v>17</v>
      </c>
      <c r="R7" s="56" t="s">
        <v>17</v>
      </c>
      <c r="S7" s="56" t="s">
        <v>17</v>
      </c>
      <c r="T7" s="56" t="s">
        <v>17</v>
      </c>
      <c r="U7" s="56" t="s">
        <v>17</v>
      </c>
      <c r="V7" s="56" t="s">
        <v>17</v>
      </c>
      <c r="W7" s="56" t="s">
        <v>17</v>
      </c>
      <c r="X7" s="56" t="s">
        <v>17</v>
      </c>
      <c r="Y7" s="56" t="s">
        <v>17</v>
      </c>
      <c r="Z7" s="56" t="s">
        <v>17</v>
      </c>
      <c r="AA7" s="56" t="s">
        <v>17</v>
      </c>
      <c r="AB7" s="56" t="s">
        <v>17</v>
      </c>
      <c r="AC7" s="56" t="s">
        <v>17</v>
      </c>
      <c r="AD7" s="56" t="s">
        <v>17</v>
      </c>
      <c r="AE7" s="56" t="s">
        <v>17</v>
      </c>
      <c r="AF7" s="56" t="s">
        <v>17</v>
      </c>
      <c r="AG7" s="56" t="s">
        <v>17</v>
      </c>
      <c r="AH7" s="56" t="s">
        <v>17</v>
      </c>
      <c r="AI7" s="56" t="s">
        <v>17</v>
      </c>
      <c r="AJ7" s="56" t="s">
        <v>17</v>
      </c>
      <c r="AK7" s="56" t="s">
        <v>17</v>
      </c>
      <c r="AL7" s="56" t="s">
        <v>17</v>
      </c>
      <c r="AM7" s="56" t="s">
        <v>17</v>
      </c>
      <c r="AN7" s="56" t="s">
        <v>17</v>
      </c>
      <c r="AO7" s="56" t="s">
        <v>17</v>
      </c>
      <c r="AP7" s="56" t="s">
        <v>17</v>
      </c>
      <c r="AQ7" s="56" t="s">
        <v>17</v>
      </c>
    </row>
    <row r="8" spans="1:43" ht="17.100000000000001" customHeight="1" x14ac:dyDescent="0.25">
      <c r="A8" s="51" t="s">
        <v>34</v>
      </c>
      <c r="B8" s="52">
        <v>8.8659933669744593</v>
      </c>
      <c r="C8" s="52">
        <v>14.1072524528894</v>
      </c>
      <c r="D8" s="52">
        <v>19.0931377948625</v>
      </c>
      <c r="E8" s="52">
        <v>15.576333977288799</v>
      </c>
      <c r="F8" s="52">
        <v>22.7485707439984</v>
      </c>
      <c r="G8" s="52">
        <v>22.819490619878799</v>
      </c>
      <c r="H8" s="52">
        <v>19.504527021395901</v>
      </c>
      <c r="I8" s="52">
        <v>16.840161067291501</v>
      </c>
      <c r="J8" s="52">
        <v>14.882686841904899</v>
      </c>
      <c r="K8" s="52">
        <v>12.776207023444901</v>
      </c>
      <c r="L8" s="52">
        <v>11.0700529850526</v>
      </c>
      <c r="M8" s="52">
        <v>9.9529964610129493</v>
      </c>
      <c r="N8" s="52">
        <v>8.6876187815397703</v>
      </c>
      <c r="O8" s="52">
        <v>6.7545961463450102</v>
      </c>
      <c r="P8" s="52">
        <v>6.1539699873120499</v>
      </c>
      <c r="Q8" s="52">
        <v>5.6527233038259403</v>
      </c>
      <c r="R8" s="52">
        <v>4.7379066819701299</v>
      </c>
      <c r="S8" s="52">
        <v>3.79827268518742</v>
      </c>
      <c r="T8" s="52">
        <v>3.4026911302073199</v>
      </c>
      <c r="U8" s="52">
        <v>1.76020894558535</v>
      </c>
      <c r="V8" s="52">
        <v>1.0069631962927099</v>
      </c>
      <c r="W8" s="53" t="s">
        <v>17</v>
      </c>
      <c r="X8" s="53" t="s">
        <v>17</v>
      </c>
      <c r="Y8" s="53" t="s">
        <v>17</v>
      </c>
      <c r="Z8" s="53" t="s">
        <v>17</v>
      </c>
      <c r="AA8" s="53" t="s">
        <v>17</v>
      </c>
      <c r="AB8" s="53" t="s">
        <v>17</v>
      </c>
      <c r="AC8" s="53" t="s">
        <v>17</v>
      </c>
      <c r="AD8" s="53" t="s">
        <v>17</v>
      </c>
      <c r="AE8" s="53" t="s">
        <v>17</v>
      </c>
      <c r="AF8" s="53" t="s">
        <v>17</v>
      </c>
      <c r="AG8" s="53" t="s">
        <v>17</v>
      </c>
      <c r="AH8" s="53" t="s">
        <v>17</v>
      </c>
      <c r="AI8" s="53" t="s">
        <v>17</v>
      </c>
      <c r="AJ8" s="53" t="s">
        <v>17</v>
      </c>
      <c r="AK8" s="53" t="s">
        <v>17</v>
      </c>
      <c r="AL8" s="53" t="s">
        <v>17</v>
      </c>
      <c r="AM8" s="53" t="s">
        <v>17</v>
      </c>
      <c r="AN8" s="53" t="s">
        <v>17</v>
      </c>
      <c r="AO8" s="53" t="s">
        <v>17</v>
      </c>
      <c r="AP8" s="53" t="s">
        <v>17</v>
      </c>
      <c r="AQ8" s="53" t="s">
        <v>17</v>
      </c>
    </row>
    <row r="9" spans="1:43" ht="17.100000000000001" customHeight="1" x14ac:dyDescent="0.25">
      <c r="A9" s="54" t="s">
        <v>95</v>
      </c>
      <c r="B9" s="55">
        <v>0.38398085721559</v>
      </c>
      <c r="C9" s="55">
        <v>1.6940867224324201</v>
      </c>
      <c r="D9" s="55">
        <v>1.54886162260501</v>
      </c>
      <c r="E9" s="55">
        <v>1.1497492619771399</v>
      </c>
      <c r="F9" s="55">
        <v>0.88237548001661004</v>
      </c>
      <c r="G9" s="55">
        <v>0.68550260408573005</v>
      </c>
      <c r="H9" s="55">
        <v>0.53640421271407002</v>
      </c>
      <c r="I9" s="55">
        <v>0.42224711102614998</v>
      </c>
      <c r="J9" s="55">
        <v>0.12002537170826</v>
      </c>
      <c r="K9" s="56" t="s">
        <v>17</v>
      </c>
      <c r="L9" s="56" t="s">
        <v>17</v>
      </c>
      <c r="M9" s="56" t="s">
        <v>17</v>
      </c>
      <c r="N9" s="56" t="s">
        <v>17</v>
      </c>
      <c r="O9" s="56" t="s">
        <v>17</v>
      </c>
      <c r="P9" s="56" t="s">
        <v>17</v>
      </c>
      <c r="Q9" s="56" t="s">
        <v>17</v>
      </c>
      <c r="R9" s="56" t="s">
        <v>17</v>
      </c>
      <c r="S9" s="56" t="s">
        <v>17</v>
      </c>
      <c r="T9" s="56" t="s">
        <v>17</v>
      </c>
      <c r="U9" s="56" t="s">
        <v>17</v>
      </c>
      <c r="V9" s="56" t="s">
        <v>17</v>
      </c>
      <c r="W9" s="56" t="s">
        <v>17</v>
      </c>
      <c r="X9" s="56" t="s">
        <v>17</v>
      </c>
      <c r="Y9" s="56" t="s">
        <v>17</v>
      </c>
      <c r="Z9" s="56" t="s">
        <v>17</v>
      </c>
      <c r="AA9" s="56" t="s">
        <v>17</v>
      </c>
      <c r="AB9" s="56" t="s">
        <v>17</v>
      </c>
      <c r="AC9" s="56" t="s">
        <v>17</v>
      </c>
      <c r="AD9" s="56" t="s">
        <v>17</v>
      </c>
      <c r="AE9" s="56" t="s">
        <v>17</v>
      </c>
      <c r="AF9" s="56" t="s">
        <v>17</v>
      </c>
      <c r="AG9" s="56" t="s">
        <v>17</v>
      </c>
      <c r="AH9" s="56" t="s">
        <v>17</v>
      </c>
      <c r="AI9" s="56" t="s">
        <v>17</v>
      </c>
      <c r="AJ9" s="56" t="s">
        <v>17</v>
      </c>
      <c r="AK9" s="56" t="s">
        <v>17</v>
      </c>
      <c r="AL9" s="56" t="s">
        <v>17</v>
      </c>
      <c r="AM9" s="56" t="s">
        <v>17</v>
      </c>
      <c r="AN9" s="56" t="s">
        <v>17</v>
      </c>
      <c r="AO9" s="56" t="s">
        <v>17</v>
      </c>
      <c r="AP9" s="56" t="s">
        <v>17</v>
      </c>
      <c r="AQ9" s="56" t="s">
        <v>17</v>
      </c>
    </row>
    <row r="10" spans="1:43" ht="17.100000000000001" customHeight="1" x14ac:dyDescent="0.25">
      <c r="A10" s="51" t="s">
        <v>24</v>
      </c>
      <c r="B10" s="52">
        <v>5.0110058066135004</v>
      </c>
      <c r="C10" s="52">
        <v>4.2484614447375399</v>
      </c>
      <c r="D10" s="52">
        <v>3.1591123563433001</v>
      </c>
      <c r="E10" s="52">
        <v>2.3965679944673299</v>
      </c>
      <c r="F10" s="52">
        <v>1.85189345027021</v>
      </c>
      <c r="G10" s="52">
        <v>1.5250887237519399</v>
      </c>
      <c r="H10" s="52">
        <v>1.3072189060730901</v>
      </c>
      <c r="I10" s="52">
        <v>1.0893490883942401</v>
      </c>
      <c r="J10" s="52">
        <v>0.87147927071539</v>
      </c>
      <c r="K10" s="52">
        <v>0.65360945303653994</v>
      </c>
      <c r="L10" s="53" t="s">
        <v>17</v>
      </c>
      <c r="M10" s="53" t="s">
        <v>17</v>
      </c>
      <c r="N10" s="53" t="s">
        <v>17</v>
      </c>
      <c r="O10" s="53" t="s">
        <v>17</v>
      </c>
      <c r="P10" s="53" t="s">
        <v>17</v>
      </c>
      <c r="Q10" s="53" t="s">
        <v>17</v>
      </c>
      <c r="R10" s="53" t="s">
        <v>17</v>
      </c>
      <c r="S10" s="53" t="s">
        <v>17</v>
      </c>
      <c r="T10" s="53" t="s">
        <v>17</v>
      </c>
      <c r="U10" s="53" t="s">
        <v>17</v>
      </c>
      <c r="V10" s="53" t="s">
        <v>17</v>
      </c>
      <c r="W10" s="53" t="s">
        <v>17</v>
      </c>
      <c r="X10" s="53" t="s">
        <v>17</v>
      </c>
      <c r="Y10" s="53" t="s">
        <v>17</v>
      </c>
      <c r="Z10" s="53" t="s">
        <v>17</v>
      </c>
      <c r="AA10" s="53" t="s">
        <v>17</v>
      </c>
      <c r="AB10" s="53" t="s">
        <v>17</v>
      </c>
      <c r="AC10" s="53" t="s">
        <v>17</v>
      </c>
      <c r="AD10" s="53" t="s">
        <v>17</v>
      </c>
      <c r="AE10" s="53" t="s">
        <v>17</v>
      </c>
      <c r="AF10" s="53" t="s">
        <v>17</v>
      </c>
      <c r="AG10" s="53" t="s">
        <v>17</v>
      </c>
      <c r="AH10" s="53" t="s">
        <v>17</v>
      </c>
      <c r="AI10" s="53" t="s">
        <v>17</v>
      </c>
      <c r="AJ10" s="53" t="s">
        <v>17</v>
      </c>
      <c r="AK10" s="53" t="s">
        <v>17</v>
      </c>
      <c r="AL10" s="53" t="s">
        <v>17</v>
      </c>
      <c r="AM10" s="53" t="s">
        <v>17</v>
      </c>
      <c r="AN10" s="53" t="s">
        <v>17</v>
      </c>
      <c r="AO10" s="53" t="s">
        <v>17</v>
      </c>
      <c r="AP10" s="53" t="s">
        <v>17</v>
      </c>
      <c r="AQ10" s="53" t="s">
        <v>17</v>
      </c>
    </row>
    <row r="11" spans="1:43" ht="17.100000000000001" customHeight="1" x14ac:dyDescent="0.25">
      <c r="A11" s="54" t="s">
        <v>28</v>
      </c>
      <c r="B11" s="55">
        <v>27.254205953311299</v>
      </c>
      <c r="C11" s="55">
        <v>25.252227552734201</v>
      </c>
      <c r="D11" s="55">
        <v>28.801189262848201</v>
      </c>
      <c r="E11" s="55">
        <v>26.423839912162901</v>
      </c>
      <c r="F11" s="55">
        <v>28.8694385265043</v>
      </c>
      <c r="G11" s="55">
        <v>28.801189262848201</v>
      </c>
      <c r="H11" s="55">
        <v>28.801189262848201</v>
      </c>
      <c r="I11" s="55">
        <v>24.888231479902</v>
      </c>
      <c r="J11" s="55">
        <v>20.645402255951598</v>
      </c>
      <c r="K11" s="55">
        <v>11.7161235942866</v>
      </c>
      <c r="L11" s="55">
        <v>8.9406535389410298</v>
      </c>
      <c r="M11" s="55">
        <v>7.2002973157120502</v>
      </c>
      <c r="N11" s="55">
        <v>2.0361030324051499</v>
      </c>
      <c r="O11" s="56" t="s">
        <v>17</v>
      </c>
      <c r="P11" s="56" t="s">
        <v>17</v>
      </c>
      <c r="Q11" s="56" t="s">
        <v>17</v>
      </c>
      <c r="R11" s="56" t="s">
        <v>17</v>
      </c>
      <c r="S11" s="56" t="s">
        <v>17</v>
      </c>
      <c r="T11" s="56" t="s">
        <v>17</v>
      </c>
      <c r="U11" s="56" t="s">
        <v>17</v>
      </c>
      <c r="V11" s="56" t="s">
        <v>17</v>
      </c>
      <c r="W11" s="56" t="s">
        <v>17</v>
      </c>
      <c r="X11" s="56" t="s">
        <v>17</v>
      </c>
      <c r="Y11" s="56" t="s">
        <v>17</v>
      </c>
      <c r="Z11" s="56" t="s">
        <v>17</v>
      </c>
      <c r="AA11" s="56" t="s">
        <v>17</v>
      </c>
      <c r="AB11" s="56" t="s">
        <v>17</v>
      </c>
      <c r="AC11" s="56" t="s">
        <v>17</v>
      </c>
      <c r="AD11" s="56" t="s">
        <v>17</v>
      </c>
      <c r="AE11" s="56" t="s">
        <v>17</v>
      </c>
      <c r="AF11" s="56" t="s">
        <v>17</v>
      </c>
      <c r="AG11" s="56" t="s">
        <v>17</v>
      </c>
      <c r="AH11" s="56" t="s">
        <v>17</v>
      </c>
      <c r="AI11" s="56" t="s">
        <v>17</v>
      </c>
      <c r="AJ11" s="56" t="s">
        <v>17</v>
      </c>
      <c r="AK11" s="56" t="s">
        <v>17</v>
      </c>
      <c r="AL11" s="56" t="s">
        <v>17</v>
      </c>
      <c r="AM11" s="56" t="s">
        <v>17</v>
      </c>
      <c r="AN11" s="56" t="s">
        <v>17</v>
      </c>
      <c r="AO11" s="56" t="s">
        <v>17</v>
      </c>
      <c r="AP11" s="56" t="s">
        <v>17</v>
      </c>
      <c r="AQ11" s="56" t="s">
        <v>17</v>
      </c>
    </row>
    <row r="12" spans="1:43" ht="17.100000000000001" customHeight="1" x14ac:dyDescent="0.25">
      <c r="A12" s="51" t="s">
        <v>96</v>
      </c>
      <c r="B12" s="52">
        <v>2.5853280938496002</v>
      </c>
      <c r="C12" s="52">
        <v>1.9977535270655999</v>
      </c>
      <c r="D12" s="52">
        <v>1.6452087869951999</v>
      </c>
      <c r="E12" s="52">
        <v>0.35254474007039999</v>
      </c>
      <c r="F12" s="53" t="s">
        <v>17</v>
      </c>
      <c r="G12" s="53" t="s">
        <v>17</v>
      </c>
      <c r="H12" s="53" t="s">
        <v>17</v>
      </c>
      <c r="I12" s="53" t="s">
        <v>17</v>
      </c>
      <c r="J12" s="53" t="s">
        <v>17</v>
      </c>
      <c r="K12" s="53" t="s">
        <v>17</v>
      </c>
      <c r="L12" s="53" t="s">
        <v>17</v>
      </c>
      <c r="M12" s="53" t="s">
        <v>17</v>
      </c>
      <c r="N12" s="53" t="s">
        <v>17</v>
      </c>
      <c r="O12" s="53" t="s">
        <v>17</v>
      </c>
      <c r="P12" s="53" t="s">
        <v>17</v>
      </c>
      <c r="Q12" s="53" t="s">
        <v>17</v>
      </c>
      <c r="R12" s="53" t="s">
        <v>17</v>
      </c>
      <c r="S12" s="53" t="s">
        <v>17</v>
      </c>
      <c r="T12" s="53" t="s">
        <v>17</v>
      </c>
      <c r="U12" s="53" t="s">
        <v>17</v>
      </c>
      <c r="V12" s="53" t="s">
        <v>17</v>
      </c>
      <c r="W12" s="53" t="s">
        <v>17</v>
      </c>
      <c r="X12" s="53" t="s">
        <v>17</v>
      </c>
      <c r="Y12" s="53" t="s">
        <v>17</v>
      </c>
      <c r="Z12" s="53" t="s">
        <v>17</v>
      </c>
      <c r="AA12" s="53" t="s">
        <v>17</v>
      </c>
      <c r="AB12" s="53" t="s">
        <v>17</v>
      </c>
      <c r="AC12" s="53" t="s">
        <v>17</v>
      </c>
      <c r="AD12" s="53" t="s">
        <v>17</v>
      </c>
      <c r="AE12" s="53" t="s">
        <v>17</v>
      </c>
      <c r="AF12" s="53" t="s">
        <v>17</v>
      </c>
      <c r="AG12" s="53" t="s">
        <v>17</v>
      </c>
      <c r="AH12" s="53" t="s">
        <v>17</v>
      </c>
      <c r="AI12" s="53" t="s">
        <v>17</v>
      </c>
      <c r="AJ12" s="53" t="s">
        <v>17</v>
      </c>
      <c r="AK12" s="53" t="s">
        <v>17</v>
      </c>
      <c r="AL12" s="53" t="s">
        <v>17</v>
      </c>
      <c r="AM12" s="53" t="s">
        <v>17</v>
      </c>
      <c r="AN12" s="53" t="s">
        <v>17</v>
      </c>
      <c r="AO12" s="53" t="s">
        <v>17</v>
      </c>
      <c r="AP12" s="53" t="s">
        <v>17</v>
      </c>
      <c r="AQ12" s="53" t="s">
        <v>17</v>
      </c>
    </row>
    <row r="13" spans="1:43" ht="17.100000000000001" customHeight="1" x14ac:dyDescent="0.25">
      <c r="A13" s="54" t="s">
        <v>27</v>
      </c>
      <c r="B13" s="55">
        <v>37.223208716567797</v>
      </c>
      <c r="C13" s="55">
        <v>29.525405406120999</v>
      </c>
      <c r="D13" s="55">
        <v>30.308992116561701</v>
      </c>
      <c r="E13" s="55">
        <v>39.920028772112801</v>
      </c>
      <c r="F13" s="55">
        <v>42.500206067631702</v>
      </c>
      <c r="G13" s="55">
        <v>38.230603314613099</v>
      </c>
      <c r="H13" s="55">
        <v>29.446111070481798</v>
      </c>
      <c r="I13" s="55">
        <v>25.928862310311001</v>
      </c>
      <c r="J13" s="55">
        <v>22.3323513348098</v>
      </c>
      <c r="K13" s="55">
        <v>16.591702679710298</v>
      </c>
      <c r="L13" s="55">
        <v>14.300175609832699</v>
      </c>
      <c r="M13" s="55">
        <v>13.120182532490601</v>
      </c>
      <c r="N13" s="55">
        <v>10.7786655553621</v>
      </c>
      <c r="O13" s="55">
        <v>9.3179945130211106</v>
      </c>
      <c r="P13" s="55">
        <v>9.0160636103711997</v>
      </c>
      <c r="Q13" s="55">
        <v>8.6698066815875698</v>
      </c>
      <c r="R13" s="55">
        <v>7.4691495389222604</v>
      </c>
      <c r="S13" s="55">
        <v>5.9379744187816801</v>
      </c>
      <c r="T13" s="55">
        <v>3.8963005242316</v>
      </c>
      <c r="U13" s="55">
        <v>3.3695274600338601</v>
      </c>
      <c r="V13" s="55">
        <v>3.3472573792710398</v>
      </c>
      <c r="W13" s="55">
        <v>2.9920067640255001</v>
      </c>
      <c r="X13" s="55">
        <v>2.5691964326196399</v>
      </c>
      <c r="Y13" s="55">
        <v>2.5509949243038701</v>
      </c>
      <c r="Z13" s="55">
        <v>2.5376114623069701</v>
      </c>
      <c r="AA13" s="55">
        <v>2.5089173197856298</v>
      </c>
      <c r="AB13" s="55">
        <v>2.4860048328469602</v>
      </c>
      <c r="AC13" s="55">
        <v>2.4619146012525399</v>
      </c>
      <c r="AD13" s="55">
        <v>2.4436060252407898</v>
      </c>
      <c r="AE13" s="55">
        <v>2.4088090240488702</v>
      </c>
      <c r="AF13" s="55">
        <v>2.26319695752266</v>
      </c>
      <c r="AG13" s="55">
        <v>2.2432823660712899</v>
      </c>
      <c r="AH13" s="55">
        <v>2.22732927937099</v>
      </c>
      <c r="AI13" s="55">
        <v>2.1992775430255098</v>
      </c>
      <c r="AJ13" s="55">
        <v>2.1766862591747498</v>
      </c>
      <c r="AK13" s="55">
        <v>2.1538808399320399</v>
      </c>
      <c r="AL13" s="55">
        <v>2.13642880548809</v>
      </c>
      <c r="AM13" s="55">
        <v>2.1074134598788401</v>
      </c>
      <c r="AN13" s="55">
        <v>2.08428683754819</v>
      </c>
      <c r="AO13" s="55">
        <v>2.0614814183055001</v>
      </c>
      <c r="AP13" s="55">
        <v>2.04285163920582</v>
      </c>
      <c r="AQ13" s="55">
        <v>2.0121232104609499</v>
      </c>
    </row>
    <row r="14" spans="1:43" ht="17.100000000000001" customHeight="1" x14ac:dyDescent="0.25">
      <c r="A14" s="51" t="s">
        <v>35</v>
      </c>
      <c r="B14" s="52">
        <v>19.567636824573501</v>
      </c>
      <c r="C14" s="52">
        <v>21.806290067598798</v>
      </c>
      <c r="D14" s="52">
        <v>22.1216674551411</v>
      </c>
      <c r="E14" s="52">
        <v>21.873802995152801</v>
      </c>
      <c r="F14" s="52">
        <v>18.3530367734013</v>
      </c>
      <c r="G14" s="52">
        <v>14.673744375355399</v>
      </c>
      <c r="H14" s="52">
        <v>12.8953308442357</v>
      </c>
      <c r="I14" s="53" t="s">
        <v>17</v>
      </c>
      <c r="J14" s="53" t="s">
        <v>17</v>
      </c>
      <c r="K14" s="53" t="s">
        <v>17</v>
      </c>
      <c r="L14" s="53" t="s">
        <v>17</v>
      </c>
      <c r="M14" s="53" t="s">
        <v>17</v>
      </c>
      <c r="N14" s="53" t="s">
        <v>17</v>
      </c>
      <c r="O14" s="53" t="s">
        <v>17</v>
      </c>
      <c r="P14" s="53" t="s">
        <v>17</v>
      </c>
      <c r="Q14" s="53" t="s">
        <v>17</v>
      </c>
      <c r="R14" s="53" t="s">
        <v>17</v>
      </c>
      <c r="S14" s="53" t="s">
        <v>17</v>
      </c>
      <c r="T14" s="53" t="s">
        <v>17</v>
      </c>
      <c r="U14" s="53" t="s">
        <v>17</v>
      </c>
      <c r="V14" s="53" t="s">
        <v>17</v>
      </c>
      <c r="W14" s="53" t="s">
        <v>17</v>
      </c>
      <c r="X14" s="53" t="s">
        <v>17</v>
      </c>
      <c r="Y14" s="53" t="s">
        <v>17</v>
      </c>
      <c r="Z14" s="53" t="s">
        <v>17</v>
      </c>
      <c r="AA14" s="53" t="s">
        <v>17</v>
      </c>
      <c r="AB14" s="53" t="s">
        <v>17</v>
      </c>
      <c r="AC14" s="53" t="s">
        <v>17</v>
      </c>
      <c r="AD14" s="53" t="s">
        <v>17</v>
      </c>
      <c r="AE14" s="53" t="s">
        <v>17</v>
      </c>
      <c r="AF14" s="53" t="s">
        <v>17</v>
      </c>
      <c r="AG14" s="53" t="s">
        <v>17</v>
      </c>
      <c r="AH14" s="53" t="s">
        <v>17</v>
      </c>
      <c r="AI14" s="53" t="s">
        <v>17</v>
      </c>
      <c r="AJ14" s="53" t="s">
        <v>17</v>
      </c>
      <c r="AK14" s="53" t="s">
        <v>17</v>
      </c>
      <c r="AL14" s="53" t="s">
        <v>17</v>
      </c>
      <c r="AM14" s="53" t="s">
        <v>17</v>
      </c>
      <c r="AN14" s="53" t="s">
        <v>17</v>
      </c>
      <c r="AO14" s="53" t="s">
        <v>17</v>
      </c>
      <c r="AP14" s="53" t="s">
        <v>17</v>
      </c>
      <c r="AQ14" s="53" t="s">
        <v>17</v>
      </c>
    </row>
    <row r="15" spans="1:43" ht="17.100000000000001" customHeight="1" x14ac:dyDescent="0.25">
      <c r="A15" s="54" t="s">
        <v>32</v>
      </c>
      <c r="B15" s="55">
        <v>4.6060918904558603</v>
      </c>
      <c r="C15" s="55">
        <v>4.4093492720193002</v>
      </c>
      <c r="D15" s="55">
        <v>5.3004776025848797</v>
      </c>
      <c r="E15" s="55">
        <v>5.3236237929891796</v>
      </c>
      <c r="F15" s="55">
        <v>5.3467699833934903</v>
      </c>
      <c r="G15" s="55">
        <v>4.97643093692467</v>
      </c>
      <c r="H15" s="55">
        <v>4.6639573664666099</v>
      </c>
      <c r="I15" s="55">
        <v>3.8075483215074799</v>
      </c>
      <c r="J15" s="55">
        <v>2.9742854669526499</v>
      </c>
      <c r="K15" s="55">
        <v>2.3261921356322302</v>
      </c>
      <c r="L15" s="55">
        <v>1.8401221371419101</v>
      </c>
      <c r="M15" s="55">
        <v>1.48135618587525</v>
      </c>
      <c r="N15" s="55">
        <v>1.2151749962257901</v>
      </c>
      <c r="O15" s="55">
        <v>1.0068592825870799</v>
      </c>
      <c r="P15" s="55">
        <v>0.84483594975697995</v>
      </c>
      <c r="Q15" s="55">
        <v>0.60180095051182003</v>
      </c>
      <c r="R15" s="55">
        <v>0.48606999849032001</v>
      </c>
      <c r="S15" s="55">
        <v>0.46292380808602002</v>
      </c>
      <c r="T15" s="55">
        <v>0.42820452247955998</v>
      </c>
      <c r="U15" s="55">
        <v>0.39348523687310999</v>
      </c>
      <c r="V15" s="55">
        <v>0.35876595126666</v>
      </c>
      <c r="W15" s="55">
        <v>0.32404666566021001</v>
      </c>
      <c r="X15" s="55">
        <v>0.30090047525591002</v>
      </c>
      <c r="Y15" s="55">
        <v>0.27775428485161002</v>
      </c>
      <c r="Z15" s="55">
        <v>0.26618118964946003</v>
      </c>
      <c r="AA15" s="55">
        <v>0.25460809444730997</v>
      </c>
      <c r="AB15" s="55">
        <v>0.24303499924516</v>
      </c>
      <c r="AC15" s="55">
        <v>0.23146190404301001</v>
      </c>
      <c r="AD15" s="55">
        <v>0.21988880884086001</v>
      </c>
      <c r="AE15" s="55">
        <v>0.20831571363870999</v>
      </c>
      <c r="AF15" s="56" t="s">
        <v>17</v>
      </c>
      <c r="AG15" s="56" t="s">
        <v>17</v>
      </c>
      <c r="AH15" s="56" t="s">
        <v>17</v>
      </c>
      <c r="AI15" s="56" t="s">
        <v>17</v>
      </c>
      <c r="AJ15" s="56" t="s">
        <v>17</v>
      </c>
      <c r="AK15" s="56" t="s">
        <v>17</v>
      </c>
      <c r="AL15" s="56" t="s">
        <v>17</v>
      </c>
      <c r="AM15" s="56" t="s">
        <v>17</v>
      </c>
      <c r="AN15" s="56" t="s">
        <v>17</v>
      </c>
      <c r="AO15" s="56" t="s">
        <v>17</v>
      </c>
      <c r="AP15" s="56" t="s">
        <v>17</v>
      </c>
      <c r="AQ15" s="56" t="s">
        <v>17</v>
      </c>
    </row>
    <row r="16" spans="1:43" ht="17.100000000000001" customHeight="1" x14ac:dyDescent="0.25">
      <c r="A16" s="51" t="s">
        <v>94</v>
      </c>
      <c r="B16" s="52">
        <v>1.6163932807347201</v>
      </c>
      <c r="C16" s="52">
        <v>3.91966038053453</v>
      </c>
      <c r="D16" s="52">
        <v>3.2066554922658699</v>
      </c>
      <c r="E16" s="52">
        <v>2.5925753659821198</v>
      </c>
      <c r="F16" s="52">
        <v>1.96729621003971</v>
      </c>
      <c r="G16" s="52">
        <v>1.52773429593691</v>
      </c>
      <c r="H16" s="52">
        <v>1.24122578716927</v>
      </c>
      <c r="I16" s="52">
        <v>1.0340437384838701</v>
      </c>
      <c r="J16" s="52">
        <v>0.87539081831938004</v>
      </c>
      <c r="K16" s="53" t="s">
        <v>17</v>
      </c>
      <c r="L16" s="53" t="s">
        <v>17</v>
      </c>
      <c r="M16" s="53" t="s">
        <v>17</v>
      </c>
      <c r="N16" s="53" t="s">
        <v>17</v>
      </c>
      <c r="O16" s="53" t="s">
        <v>17</v>
      </c>
      <c r="P16" s="53" t="s">
        <v>17</v>
      </c>
      <c r="Q16" s="53" t="s">
        <v>17</v>
      </c>
      <c r="R16" s="53" t="s">
        <v>17</v>
      </c>
      <c r="S16" s="53" t="s">
        <v>17</v>
      </c>
      <c r="T16" s="53" t="s">
        <v>17</v>
      </c>
      <c r="U16" s="53" t="s">
        <v>17</v>
      </c>
      <c r="V16" s="53" t="s">
        <v>17</v>
      </c>
      <c r="W16" s="53" t="s">
        <v>17</v>
      </c>
      <c r="X16" s="53" t="s">
        <v>17</v>
      </c>
      <c r="Y16" s="53" t="s">
        <v>17</v>
      </c>
      <c r="Z16" s="53" t="s">
        <v>17</v>
      </c>
      <c r="AA16" s="53" t="s">
        <v>17</v>
      </c>
      <c r="AB16" s="53" t="s">
        <v>17</v>
      </c>
      <c r="AC16" s="53" t="s">
        <v>17</v>
      </c>
      <c r="AD16" s="53" t="s">
        <v>17</v>
      </c>
      <c r="AE16" s="53" t="s">
        <v>17</v>
      </c>
      <c r="AF16" s="53" t="s">
        <v>17</v>
      </c>
      <c r="AG16" s="53" t="s">
        <v>17</v>
      </c>
      <c r="AH16" s="53" t="s">
        <v>17</v>
      </c>
      <c r="AI16" s="53" t="s">
        <v>17</v>
      </c>
      <c r="AJ16" s="53" t="s">
        <v>17</v>
      </c>
      <c r="AK16" s="53" t="s">
        <v>17</v>
      </c>
      <c r="AL16" s="53" t="s">
        <v>17</v>
      </c>
      <c r="AM16" s="53" t="s">
        <v>17</v>
      </c>
      <c r="AN16" s="53" t="s">
        <v>17</v>
      </c>
      <c r="AO16" s="53" t="s">
        <v>17</v>
      </c>
      <c r="AP16" s="53" t="s">
        <v>17</v>
      </c>
      <c r="AQ16" s="53" t="s">
        <v>17</v>
      </c>
    </row>
    <row r="17" spans="1:43" ht="17.100000000000001" customHeight="1" x14ac:dyDescent="0.25">
      <c r="A17" s="54" t="s">
        <v>33</v>
      </c>
      <c r="B17" s="55">
        <v>61.648838094265599</v>
      </c>
      <c r="C17" s="55">
        <v>66.684698839766796</v>
      </c>
      <c r="D17" s="55">
        <v>56.6166233522003</v>
      </c>
      <c r="E17" s="55">
        <v>48.731571921788202</v>
      </c>
      <c r="F17" s="55">
        <v>40.0450157360848</v>
      </c>
      <c r="G17" s="55">
        <v>33.752623806502001</v>
      </c>
      <c r="H17" s="55">
        <v>30.9850311984843</v>
      </c>
      <c r="I17" s="55">
        <v>28.3188686860485</v>
      </c>
      <c r="J17" s="55">
        <v>27.505357919443401</v>
      </c>
      <c r="K17" s="55">
        <v>25.837764348000601</v>
      </c>
      <c r="L17" s="55">
        <v>23.299941956504998</v>
      </c>
      <c r="M17" s="55">
        <v>16.034235109727</v>
      </c>
      <c r="N17" s="55">
        <v>8.7147082122322104</v>
      </c>
      <c r="O17" s="55">
        <v>8.52012802887117</v>
      </c>
      <c r="P17" s="55">
        <v>8.1144076465440005</v>
      </c>
      <c r="Q17" s="55">
        <v>7.7252472798220104</v>
      </c>
      <c r="R17" s="55">
        <v>5.4607103917563196</v>
      </c>
      <c r="S17" s="56" t="s">
        <v>17</v>
      </c>
      <c r="T17" s="56" t="s">
        <v>17</v>
      </c>
      <c r="U17" s="56" t="s">
        <v>17</v>
      </c>
      <c r="V17" s="56" t="s">
        <v>17</v>
      </c>
      <c r="W17" s="56" t="s">
        <v>17</v>
      </c>
      <c r="X17" s="56" t="s">
        <v>17</v>
      </c>
      <c r="Y17" s="56" t="s">
        <v>17</v>
      </c>
      <c r="Z17" s="56" t="s">
        <v>17</v>
      </c>
      <c r="AA17" s="56" t="s">
        <v>17</v>
      </c>
      <c r="AB17" s="56" t="s">
        <v>17</v>
      </c>
      <c r="AC17" s="56" t="s">
        <v>17</v>
      </c>
      <c r="AD17" s="56" t="s">
        <v>17</v>
      </c>
      <c r="AE17" s="56" t="s">
        <v>17</v>
      </c>
      <c r="AF17" s="56" t="s">
        <v>17</v>
      </c>
      <c r="AG17" s="56" t="s">
        <v>17</v>
      </c>
      <c r="AH17" s="56" t="s">
        <v>17</v>
      </c>
      <c r="AI17" s="56" t="s">
        <v>17</v>
      </c>
      <c r="AJ17" s="56" t="s">
        <v>17</v>
      </c>
      <c r="AK17" s="56" t="s">
        <v>17</v>
      </c>
      <c r="AL17" s="56" t="s">
        <v>17</v>
      </c>
      <c r="AM17" s="56" t="s">
        <v>17</v>
      </c>
      <c r="AN17" s="56" t="s">
        <v>17</v>
      </c>
      <c r="AO17" s="56" t="s">
        <v>17</v>
      </c>
      <c r="AP17" s="56" t="s">
        <v>17</v>
      </c>
      <c r="AQ17" s="56" t="s">
        <v>17</v>
      </c>
    </row>
    <row r="18" spans="1:43" ht="17.100000000000001" customHeight="1" x14ac:dyDescent="0.25">
      <c r="A18" s="51" t="s">
        <v>15</v>
      </c>
      <c r="B18" s="52">
        <v>1.67300403727298</v>
      </c>
      <c r="C18" s="52">
        <v>1.0912593428653401</v>
      </c>
      <c r="D18" s="52">
        <v>0.77208062630275998</v>
      </c>
      <c r="E18" s="52">
        <v>0.57784036759952995</v>
      </c>
      <c r="F18" s="52">
        <v>0.44997366463409999</v>
      </c>
      <c r="G18" s="52">
        <v>0.36115022974971001</v>
      </c>
      <c r="H18" s="52">
        <v>0.29770491911800001</v>
      </c>
      <c r="I18" s="52">
        <v>0.24890083401669</v>
      </c>
      <c r="J18" s="52">
        <v>0.21180972933969</v>
      </c>
      <c r="K18" s="52">
        <v>0.18252727827890999</v>
      </c>
      <c r="L18" s="52">
        <v>0.16007739913230001</v>
      </c>
      <c r="M18" s="52">
        <v>0.14055576509178</v>
      </c>
      <c r="N18" s="52">
        <v>0.12493845785936</v>
      </c>
      <c r="O18" s="52">
        <v>0.10639290552086</v>
      </c>
      <c r="P18" s="53" t="s">
        <v>17</v>
      </c>
      <c r="Q18" s="53" t="s">
        <v>17</v>
      </c>
      <c r="R18" s="53" t="s">
        <v>17</v>
      </c>
      <c r="S18" s="53" t="s">
        <v>17</v>
      </c>
      <c r="T18" s="53" t="s">
        <v>17</v>
      </c>
      <c r="U18" s="53" t="s">
        <v>17</v>
      </c>
      <c r="V18" s="53" t="s">
        <v>17</v>
      </c>
      <c r="W18" s="53" t="s">
        <v>17</v>
      </c>
      <c r="X18" s="53" t="s">
        <v>17</v>
      </c>
      <c r="Y18" s="53" t="s">
        <v>17</v>
      </c>
      <c r="Z18" s="53" t="s">
        <v>17</v>
      </c>
      <c r="AA18" s="53" t="s">
        <v>17</v>
      </c>
      <c r="AB18" s="53" t="s">
        <v>17</v>
      </c>
      <c r="AC18" s="53" t="s">
        <v>17</v>
      </c>
      <c r="AD18" s="53" t="s">
        <v>17</v>
      </c>
      <c r="AE18" s="53" t="s">
        <v>17</v>
      </c>
      <c r="AF18" s="53" t="s">
        <v>17</v>
      </c>
      <c r="AG18" s="53" t="s">
        <v>17</v>
      </c>
      <c r="AH18" s="53" t="s">
        <v>17</v>
      </c>
      <c r="AI18" s="53" t="s">
        <v>17</v>
      </c>
      <c r="AJ18" s="53" t="s">
        <v>17</v>
      </c>
      <c r="AK18" s="53" t="s">
        <v>17</v>
      </c>
      <c r="AL18" s="53" t="s">
        <v>17</v>
      </c>
      <c r="AM18" s="53" t="s">
        <v>17</v>
      </c>
      <c r="AN18" s="53" t="s">
        <v>17</v>
      </c>
      <c r="AO18" s="53" t="s">
        <v>17</v>
      </c>
      <c r="AP18" s="53" t="s">
        <v>17</v>
      </c>
      <c r="AQ18" s="53" t="s">
        <v>17</v>
      </c>
    </row>
    <row r="19" spans="1:43" ht="17.100000000000001" customHeight="1" x14ac:dyDescent="0.25">
      <c r="A19" s="54" t="s">
        <v>21</v>
      </c>
      <c r="B19" s="55">
        <v>3.93162424822E-3</v>
      </c>
      <c r="C19" s="55">
        <v>2.8116363318099998E-3</v>
      </c>
      <c r="D19" s="55">
        <v>2.2049762104299998E-3</v>
      </c>
      <c r="E19" s="55">
        <v>1.73831457859E-3</v>
      </c>
      <c r="F19" s="55">
        <v>1.3649852731199999E-3</v>
      </c>
      <c r="G19" s="55">
        <v>1.07332175322E-3</v>
      </c>
      <c r="H19" s="55">
        <v>8.3999093731E-4</v>
      </c>
      <c r="I19" s="55">
        <v>6.6499282536999999E-4</v>
      </c>
      <c r="J19" s="55">
        <v>1.3999848955E-4</v>
      </c>
      <c r="K19" s="56" t="s">
        <v>17</v>
      </c>
      <c r="L19" s="56" t="s">
        <v>17</v>
      </c>
      <c r="M19" s="56" t="s">
        <v>17</v>
      </c>
      <c r="N19" s="56" t="s">
        <v>17</v>
      </c>
      <c r="O19" s="56" t="s">
        <v>17</v>
      </c>
      <c r="P19" s="56" t="s">
        <v>17</v>
      </c>
      <c r="Q19" s="56" t="s">
        <v>17</v>
      </c>
      <c r="R19" s="56" t="s">
        <v>17</v>
      </c>
      <c r="S19" s="56" t="s">
        <v>17</v>
      </c>
      <c r="T19" s="56" t="s">
        <v>17</v>
      </c>
      <c r="U19" s="56" t="s">
        <v>17</v>
      </c>
      <c r="V19" s="56" t="s">
        <v>17</v>
      </c>
      <c r="W19" s="56" t="s">
        <v>17</v>
      </c>
      <c r="X19" s="56" t="s">
        <v>17</v>
      </c>
      <c r="Y19" s="56" t="s">
        <v>17</v>
      </c>
      <c r="Z19" s="56" t="s">
        <v>17</v>
      </c>
      <c r="AA19" s="56" t="s">
        <v>17</v>
      </c>
      <c r="AB19" s="56" t="s">
        <v>17</v>
      </c>
      <c r="AC19" s="56" t="s">
        <v>17</v>
      </c>
      <c r="AD19" s="56" t="s">
        <v>17</v>
      </c>
      <c r="AE19" s="56" t="s">
        <v>17</v>
      </c>
      <c r="AF19" s="56" t="s">
        <v>17</v>
      </c>
      <c r="AG19" s="56" t="s">
        <v>17</v>
      </c>
      <c r="AH19" s="56" t="s">
        <v>17</v>
      </c>
      <c r="AI19" s="56" t="s">
        <v>17</v>
      </c>
      <c r="AJ19" s="56" t="s">
        <v>17</v>
      </c>
      <c r="AK19" s="56" t="s">
        <v>17</v>
      </c>
      <c r="AL19" s="56" t="s">
        <v>17</v>
      </c>
      <c r="AM19" s="56" t="s">
        <v>17</v>
      </c>
      <c r="AN19" s="56" t="s">
        <v>17</v>
      </c>
      <c r="AO19" s="56" t="s">
        <v>17</v>
      </c>
      <c r="AP19" s="56" t="s">
        <v>17</v>
      </c>
      <c r="AQ19" s="56" t="s">
        <v>17</v>
      </c>
    </row>
    <row r="20" spans="1:43" ht="17.100000000000001" customHeight="1" x14ac:dyDescent="0.25">
      <c r="A20" s="51" t="s">
        <v>19</v>
      </c>
      <c r="B20" s="52">
        <v>0.18920851223381999</v>
      </c>
      <c r="C20" s="52">
        <v>0.24833120959609001</v>
      </c>
      <c r="D20" s="52">
        <v>0.19968894020798</v>
      </c>
      <c r="E20" s="52">
        <v>0.16111081599641999</v>
      </c>
      <c r="F20" s="52">
        <v>0.13040936904462999</v>
      </c>
      <c r="G20" s="52">
        <v>0.10589551875568</v>
      </c>
      <c r="H20" s="52">
        <v>8.6259648754729995E-2</v>
      </c>
      <c r="I20" s="52">
        <v>7.0482353862150002E-2</v>
      </c>
      <c r="J20" s="52">
        <v>5.7767146128849998E-2</v>
      </c>
      <c r="K20" s="52">
        <v>4.7489482589520002E-2</v>
      </c>
      <c r="L20" s="52">
        <v>3.9157982234920001E-2</v>
      </c>
      <c r="M20" s="52">
        <v>3.2384786928660002E-2</v>
      </c>
      <c r="N20" s="52">
        <v>2.6862812826000001E-2</v>
      </c>
      <c r="O20" s="52">
        <v>2.234821938987E-2</v>
      </c>
      <c r="P20" s="52">
        <v>1.8646844518320001E-2</v>
      </c>
      <c r="Q20" s="52">
        <v>1.560366998091E-2</v>
      </c>
      <c r="R20" s="53" t="s">
        <v>17</v>
      </c>
      <c r="S20" s="53" t="s">
        <v>17</v>
      </c>
      <c r="T20" s="53" t="s">
        <v>17</v>
      </c>
      <c r="U20" s="53" t="s">
        <v>17</v>
      </c>
      <c r="V20" s="53" t="s">
        <v>17</v>
      </c>
      <c r="W20" s="53" t="s">
        <v>17</v>
      </c>
      <c r="X20" s="53" t="s">
        <v>17</v>
      </c>
      <c r="Y20" s="53" t="s">
        <v>17</v>
      </c>
      <c r="Z20" s="53" t="s">
        <v>17</v>
      </c>
      <c r="AA20" s="53" t="s">
        <v>17</v>
      </c>
      <c r="AB20" s="53" t="s">
        <v>17</v>
      </c>
      <c r="AC20" s="53" t="s">
        <v>17</v>
      </c>
      <c r="AD20" s="53" t="s">
        <v>17</v>
      </c>
      <c r="AE20" s="53" t="s">
        <v>17</v>
      </c>
      <c r="AF20" s="53" t="s">
        <v>17</v>
      </c>
      <c r="AG20" s="53" t="s">
        <v>17</v>
      </c>
      <c r="AH20" s="53" t="s">
        <v>17</v>
      </c>
      <c r="AI20" s="53" t="s">
        <v>17</v>
      </c>
      <c r="AJ20" s="53" t="s">
        <v>17</v>
      </c>
      <c r="AK20" s="53" t="s">
        <v>17</v>
      </c>
      <c r="AL20" s="53" t="s">
        <v>17</v>
      </c>
      <c r="AM20" s="53" t="s">
        <v>17</v>
      </c>
      <c r="AN20" s="53" t="s">
        <v>17</v>
      </c>
      <c r="AO20" s="53" t="s">
        <v>17</v>
      </c>
      <c r="AP20" s="53" t="s">
        <v>17</v>
      </c>
      <c r="AQ20" s="53" t="s">
        <v>17</v>
      </c>
    </row>
    <row r="21" spans="1:43" ht="17.100000000000001" customHeight="1" x14ac:dyDescent="0.25">
      <c r="A21" s="54" t="s">
        <v>47</v>
      </c>
      <c r="B21" s="55">
        <v>1.1216138083018701</v>
      </c>
      <c r="C21" s="55">
        <v>0.92168036585757995</v>
      </c>
      <c r="D21" s="56" t="s">
        <v>17</v>
      </c>
      <c r="E21" s="56" t="s">
        <v>17</v>
      </c>
      <c r="F21" s="56" t="s">
        <v>17</v>
      </c>
      <c r="G21" s="56" t="s">
        <v>17</v>
      </c>
      <c r="H21" s="56" t="s">
        <v>17</v>
      </c>
      <c r="I21" s="56" t="s">
        <v>17</v>
      </c>
      <c r="J21" s="56" t="s">
        <v>17</v>
      </c>
      <c r="K21" s="56" t="s">
        <v>17</v>
      </c>
      <c r="L21" s="56" t="s">
        <v>17</v>
      </c>
      <c r="M21" s="56" t="s">
        <v>17</v>
      </c>
      <c r="N21" s="56" t="s">
        <v>17</v>
      </c>
      <c r="O21" s="56" t="s">
        <v>17</v>
      </c>
      <c r="P21" s="56" t="s">
        <v>17</v>
      </c>
      <c r="Q21" s="56" t="s">
        <v>17</v>
      </c>
      <c r="R21" s="56" t="s">
        <v>17</v>
      </c>
      <c r="S21" s="56" t="s">
        <v>17</v>
      </c>
      <c r="T21" s="56" t="s">
        <v>17</v>
      </c>
      <c r="U21" s="56" t="s">
        <v>17</v>
      </c>
      <c r="V21" s="56" t="s">
        <v>17</v>
      </c>
      <c r="W21" s="56" t="s">
        <v>17</v>
      </c>
      <c r="X21" s="56" t="s">
        <v>17</v>
      </c>
      <c r="Y21" s="56" t="s">
        <v>17</v>
      </c>
      <c r="Z21" s="56" t="s">
        <v>17</v>
      </c>
      <c r="AA21" s="56" t="s">
        <v>17</v>
      </c>
      <c r="AB21" s="56" t="s">
        <v>17</v>
      </c>
      <c r="AC21" s="56" t="s">
        <v>17</v>
      </c>
      <c r="AD21" s="56" t="s">
        <v>17</v>
      </c>
      <c r="AE21" s="56" t="s">
        <v>17</v>
      </c>
      <c r="AF21" s="56" t="s">
        <v>17</v>
      </c>
      <c r="AG21" s="56" t="s">
        <v>17</v>
      </c>
      <c r="AH21" s="56" t="s">
        <v>17</v>
      </c>
      <c r="AI21" s="56" t="s">
        <v>17</v>
      </c>
      <c r="AJ21" s="56" t="s">
        <v>17</v>
      </c>
      <c r="AK21" s="56" t="s">
        <v>17</v>
      </c>
      <c r="AL21" s="56" t="s">
        <v>17</v>
      </c>
      <c r="AM21" s="56" t="s">
        <v>17</v>
      </c>
      <c r="AN21" s="56" t="s">
        <v>17</v>
      </c>
      <c r="AO21" s="56" t="s">
        <v>17</v>
      </c>
      <c r="AP21" s="56" t="s">
        <v>17</v>
      </c>
      <c r="AQ21" s="56" t="s">
        <v>17</v>
      </c>
    </row>
    <row r="22" spans="1:43" ht="17.100000000000001" customHeight="1" x14ac:dyDescent="0.25">
      <c r="A22" s="51" t="s">
        <v>18</v>
      </c>
      <c r="B22" s="52">
        <v>2.2989315074199998E-3</v>
      </c>
      <c r="C22" s="52">
        <v>2.0799856495700001E-3</v>
      </c>
      <c r="D22" s="52">
        <v>1.86103979172E-3</v>
      </c>
      <c r="E22" s="52">
        <v>1.75156686279E-3</v>
      </c>
      <c r="F22" s="52">
        <v>1.6420939338700001E-3</v>
      </c>
      <c r="G22" s="52">
        <v>1.5326210049499999E-3</v>
      </c>
      <c r="H22" s="52">
        <v>1.4231480760199999E-3</v>
      </c>
      <c r="I22" s="52">
        <v>1.3136751471E-3</v>
      </c>
      <c r="J22" s="53" t="s">
        <v>17</v>
      </c>
      <c r="K22" s="53" t="s">
        <v>17</v>
      </c>
      <c r="L22" s="53" t="s">
        <v>17</v>
      </c>
      <c r="M22" s="53" t="s">
        <v>17</v>
      </c>
      <c r="N22" s="53" t="s">
        <v>17</v>
      </c>
      <c r="O22" s="53" t="s">
        <v>17</v>
      </c>
      <c r="P22" s="53" t="s">
        <v>17</v>
      </c>
      <c r="Q22" s="53" t="s">
        <v>17</v>
      </c>
      <c r="R22" s="53" t="s">
        <v>17</v>
      </c>
      <c r="S22" s="53" t="s">
        <v>17</v>
      </c>
      <c r="T22" s="53" t="s">
        <v>17</v>
      </c>
      <c r="U22" s="53" t="s">
        <v>17</v>
      </c>
      <c r="V22" s="53" t="s">
        <v>17</v>
      </c>
      <c r="W22" s="53" t="s">
        <v>17</v>
      </c>
      <c r="X22" s="53" t="s">
        <v>17</v>
      </c>
      <c r="Y22" s="53" t="s">
        <v>17</v>
      </c>
      <c r="Z22" s="53" t="s">
        <v>17</v>
      </c>
      <c r="AA22" s="53" t="s">
        <v>17</v>
      </c>
      <c r="AB22" s="53" t="s">
        <v>17</v>
      </c>
      <c r="AC22" s="53" t="s">
        <v>17</v>
      </c>
      <c r="AD22" s="53" t="s">
        <v>17</v>
      </c>
      <c r="AE22" s="53" t="s">
        <v>17</v>
      </c>
      <c r="AF22" s="53" t="s">
        <v>17</v>
      </c>
      <c r="AG22" s="53" t="s">
        <v>17</v>
      </c>
      <c r="AH22" s="53" t="s">
        <v>17</v>
      </c>
      <c r="AI22" s="53" t="s">
        <v>17</v>
      </c>
      <c r="AJ22" s="53" t="s">
        <v>17</v>
      </c>
      <c r="AK22" s="53" t="s">
        <v>17</v>
      </c>
      <c r="AL22" s="53" t="s">
        <v>17</v>
      </c>
      <c r="AM22" s="53" t="s">
        <v>17</v>
      </c>
      <c r="AN22" s="53" t="s">
        <v>17</v>
      </c>
      <c r="AO22" s="53" t="s">
        <v>17</v>
      </c>
      <c r="AP22" s="53" t="s">
        <v>17</v>
      </c>
      <c r="AQ22" s="53" t="s">
        <v>17</v>
      </c>
    </row>
    <row r="23" spans="1:43" ht="17.100000000000001" customHeight="1" x14ac:dyDescent="0.25">
      <c r="A23" s="54" t="s">
        <v>93</v>
      </c>
      <c r="B23" s="55">
        <v>15.982622870303199</v>
      </c>
      <c r="C23" s="55">
        <v>21.9062523257303</v>
      </c>
      <c r="D23" s="55">
        <v>23.470984634711002</v>
      </c>
      <c r="E23" s="55">
        <v>23.2474514477138</v>
      </c>
      <c r="F23" s="55">
        <v>23.359218041212401</v>
      </c>
      <c r="G23" s="55">
        <v>22.912151667217898</v>
      </c>
      <c r="H23" s="55">
        <v>22.353318699724799</v>
      </c>
      <c r="I23" s="55">
        <v>19.670920455757798</v>
      </c>
      <c r="J23" s="55">
        <v>16.988522211790801</v>
      </c>
      <c r="K23" s="55">
        <v>14.753190341818399</v>
      </c>
      <c r="L23" s="55">
        <v>12.9649248458404</v>
      </c>
      <c r="M23" s="55">
        <v>11.511959130358299</v>
      </c>
      <c r="N23" s="55">
        <v>10.2825266018734</v>
      </c>
      <c r="O23" s="55">
        <v>9.2766272603857907</v>
      </c>
      <c r="P23" s="55">
        <v>8.3824945123968</v>
      </c>
      <c r="Q23" s="55">
        <v>7.7118949514050597</v>
      </c>
      <c r="R23" s="55">
        <v>6.9295287969146901</v>
      </c>
      <c r="S23" s="55">
        <v>6.2589292359229498</v>
      </c>
      <c r="T23" s="55">
        <v>5.81186286192845</v>
      </c>
      <c r="U23" s="55">
        <v>5.25302989443533</v>
      </c>
      <c r="V23" s="55">
        <v>4.9177301139394602</v>
      </c>
      <c r="W23" s="55">
        <v>4.4706637399449596</v>
      </c>
      <c r="X23" s="55">
        <v>4.2471305529477101</v>
      </c>
      <c r="Y23" s="55">
        <v>3.91183077245184</v>
      </c>
      <c r="Z23" s="55">
        <v>3.5765309919559698</v>
      </c>
      <c r="AA23" s="55">
        <v>3.3529978049587199</v>
      </c>
      <c r="AB23" s="55">
        <v>3.12946461796147</v>
      </c>
      <c r="AC23" s="55">
        <v>2.9059314309642201</v>
      </c>
      <c r="AD23" s="55">
        <v>2.57063165046835</v>
      </c>
      <c r="AE23" s="55">
        <v>2.4588650569697301</v>
      </c>
      <c r="AF23" s="55">
        <v>2.2353318699724798</v>
      </c>
      <c r="AG23" s="55">
        <v>2.12356527647386</v>
      </c>
      <c r="AH23" s="55">
        <v>2.0117986829752299</v>
      </c>
      <c r="AI23" s="55">
        <v>1.9000320894766101</v>
      </c>
      <c r="AJ23" s="55">
        <v>1.9000320894766101</v>
      </c>
      <c r="AK23" s="55">
        <v>1.78826549597798</v>
      </c>
      <c r="AL23" s="55">
        <v>1.67649890247936</v>
      </c>
      <c r="AM23" s="55">
        <v>1.5647323089807399</v>
      </c>
      <c r="AN23" s="55">
        <v>1.5647323089807399</v>
      </c>
      <c r="AO23" s="55">
        <v>1.34119912198349</v>
      </c>
      <c r="AP23" s="56" t="s">
        <v>17</v>
      </c>
      <c r="AQ23" s="56" t="s">
        <v>17</v>
      </c>
    </row>
    <row r="24" spans="1:43" ht="17.100000000000001" customHeight="1" x14ac:dyDescent="0.25">
      <c r="A24" s="51" t="s">
        <v>29</v>
      </c>
      <c r="B24" s="52">
        <v>6.7326134457140002E-2</v>
      </c>
      <c r="C24" s="52">
        <v>5.5544060927140003E-2</v>
      </c>
      <c r="D24" s="52">
        <v>4.1868439865530002E-2</v>
      </c>
      <c r="E24" s="52">
        <v>3.7239768121609999E-2</v>
      </c>
      <c r="F24" s="52">
        <v>3.3242278888209999E-2</v>
      </c>
      <c r="G24" s="52">
        <v>2.9665577995179999E-2</v>
      </c>
      <c r="H24" s="52">
        <v>2.6720059612680001E-2</v>
      </c>
      <c r="I24" s="52">
        <v>2.419532957053E-2</v>
      </c>
      <c r="J24" s="52">
        <v>2.1880993698569998E-2</v>
      </c>
      <c r="K24" s="52">
        <v>1.9777051996779999E-2</v>
      </c>
      <c r="L24" s="53" t="s">
        <v>17</v>
      </c>
      <c r="M24" s="53" t="s">
        <v>17</v>
      </c>
      <c r="N24" s="53" t="s">
        <v>17</v>
      </c>
      <c r="O24" s="53" t="s">
        <v>17</v>
      </c>
      <c r="P24" s="53" t="s">
        <v>17</v>
      </c>
      <c r="Q24" s="53" t="s">
        <v>17</v>
      </c>
      <c r="R24" s="53" t="s">
        <v>17</v>
      </c>
      <c r="S24" s="53" t="s">
        <v>17</v>
      </c>
      <c r="T24" s="53" t="s">
        <v>17</v>
      </c>
      <c r="U24" s="53" t="s">
        <v>17</v>
      </c>
      <c r="V24" s="53" t="s">
        <v>17</v>
      </c>
      <c r="W24" s="53" t="s">
        <v>17</v>
      </c>
      <c r="X24" s="53" t="s">
        <v>17</v>
      </c>
      <c r="Y24" s="53" t="s">
        <v>17</v>
      </c>
      <c r="Z24" s="53" t="s">
        <v>17</v>
      </c>
      <c r="AA24" s="53" t="s">
        <v>17</v>
      </c>
      <c r="AB24" s="53" t="s">
        <v>17</v>
      </c>
      <c r="AC24" s="53" t="s">
        <v>17</v>
      </c>
      <c r="AD24" s="53" t="s">
        <v>17</v>
      </c>
      <c r="AE24" s="53" t="s">
        <v>17</v>
      </c>
      <c r="AF24" s="53" t="s">
        <v>17</v>
      </c>
      <c r="AG24" s="53" t="s">
        <v>17</v>
      </c>
      <c r="AH24" s="53" t="s">
        <v>17</v>
      </c>
      <c r="AI24" s="53" t="s">
        <v>17</v>
      </c>
      <c r="AJ24" s="53" t="s">
        <v>17</v>
      </c>
      <c r="AK24" s="53" t="s">
        <v>17</v>
      </c>
      <c r="AL24" s="53" t="s">
        <v>17</v>
      </c>
      <c r="AM24" s="53" t="s">
        <v>17</v>
      </c>
      <c r="AN24" s="53" t="s">
        <v>17</v>
      </c>
      <c r="AO24" s="53" t="s">
        <v>17</v>
      </c>
      <c r="AP24" s="53" t="s">
        <v>17</v>
      </c>
      <c r="AQ24" s="53" t="s">
        <v>17</v>
      </c>
    </row>
    <row r="25" spans="1:43" ht="17.100000000000001" customHeight="1" x14ac:dyDescent="0.25">
      <c r="A25" s="57" t="s">
        <v>58</v>
      </c>
      <c r="B25" s="58">
        <v>188.56702953138199</v>
      </c>
      <c r="C25" s="58">
        <v>198.87110095785999</v>
      </c>
      <c r="D25" s="58">
        <v>197.53006853983001</v>
      </c>
      <c r="E25" s="58">
        <v>189.52109846380199</v>
      </c>
      <c r="F25" s="58">
        <v>187.47703618950101</v>
      </c>
      <c r="G25" s="58">
        <v>171.15840200180099</v>
      </c>
      <c r="H25" s="58">
        <v>152.75941874941199</v>
      </c>
      <c r="I25" s="58">
        <v>122.84605108699699</v>
      </c>
      <c r="J25" s="58">
        <v>107.89834650830301</v>
      </c>
      <c r="K25" s="58">
        <v>85.2426514021749</v>
      </c>
      <c r="L25" s="58">
        <v>72.896994831147097</v>
      </c>
      <c r="M25" s="58">
        <v>59.7097595840293</v>
      </c>
      <c r="N25" s="58">
        <v>42.068257519523399</v>
      </c>
      <c r="O25" s="58">
        <v>35.178230043746197</v>
      </c>
      <c r="P25" s="58">
        <v>32.678716326590902</v>
      </c>
      <c r="Q25" s="58">
        <v>30.504296983502599</v>
      </c>
      <c r="R25" s="58">
        <v>25.083365408053702</v>
      </c>
      <c r="S25" s="58">
        <v>16.458100147978101</v>
      </c>
      <c r="T25" s="58">
        <v>13.539059038846901</v>
      </c>
      <c r="U25" s="58">
        <v>10.776251536927701</v>
      </c>
      <c r="V25" s="58">
        <v>9.6307166407698706</v>
      </c>
      <c r="W25" s="58">
        <v>7.7867171696306698</v>
      </c>
      <c r="X25" s="58">
        <v>7.1172274608232602</v>
      </c>
      <c r="Y25" s="58">
        <v>6.7405799816073202</v>
      </c>
      <c r="Z25" s="58">
        <v>6.3803236439123996</v>
      </c>
      <c r="AA25" s="58">
        <v>6.1165232191916603</v>
      </c>
      <c r="AB25" s="58">
        <v>5.8585044500535899</v>
      </c>
      <c r="AC25" s="58">
        <v>5.5993079362597804</v>
      </c>
      <c r="AD25" s="58">
        <v>5.23412648455</v>
      </c>
      <c r="AE25" s="58">
        <v>5.0759897946573096</v>
      </c>
      <c r="AF25" s="58">
        <v>4.4985288274951403</v>
      </c>
      <c r="AG25" s="58">
        <v>4.3668476425451503</v>
      </c>
      <c r="AH25" s="58">
        <v>4.2391279623462301</v>
      </c>
      <c r="AI25" s="58">
        <v>4.0993096325021199</v>
      </c>
      <c r="AJ25" s="58">
        <v>4.0767183486513598</v>
      </c>
      <c r="AK25" s="58">
        <v>3.9421463359100199</v>
      </c>
      <c r="AL25" s="58">
        <v>3.8129277079674502</v>
      </c>
      <c r="AM25" s="58">
        <v>3.67214576885958</v>
      </c>
      <c r="AN25" s="58">
        <v>3.6490191465289201</v>
      </c>
      <c r="AO25" s="58">
        <v>3.4026805402889901</v>
      </c>
      <c r="AP25" s="58">
        <v>2.04285163920582</v>
      </c>
      <c r="AQ25" s="58">
        <v>2.0121232104609499</v>
      </c>
    </row>
    <row r="27" spans="1:43" ht="17.100000000000001" customHeight="1" x14ac:dyDescent="0.25">
      <c r="A27" s="158" t="s">
        <v>83</v>
      </c>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row>
    <row r="29" spans="1:43" ht="17.100000000000001" customHeight="1" x14ac:dyDescent="0.25">
      <c r="A29" s="50" t="s">
        <v>8</v>
      </c>
      <c r="B29" s="50">
        <v>2020</v>
      </c>
      <c r="C29" s="50">
        <v>2021</v>
      </c>
      <c r="D29" s="50">
        <v>2022</v>
      </c>
      <c r="E29" s="50">
        <v>2023</v>
      </c>
      <c r="F29" s="50">
        <v>2024</v>
      </c>
      <c r="G29" s="50">
        <v>2025</v>
      </c>
      <c r="H29" s="50">
        <v>2026</v>
      </c>
      <c r="I29" s="50">
        <v>2027</v>
      </c>
      <c r="J29" s="50">
        <v>2028</v>
      </c>
      <c r="K29" s="50">
        <v>2029</v>
      </c>
      <c r="L29" s="50">
        <v>2030</v>
      </c>
      <c r="M29" s="50">
        <v>2031</v>
      </c>
      <c r="N29" s="50">
        <v>2032</v>
      </c>
    </row>
    <row r="30" spans="1:43" ht="17.100000000000001" customHeight="1" x14ac:dyDescent="0.25">
      <c r="A30" s="51" t="s">
        <v>95</v>
      </c>
      <c r="B30" s="52">
        <v>1.0323222E-2</v>
      </c>
      <c r="C30" s="52">
        <v>5.0022557000000002E-2</v>
      </c>
      <c r="D30" s="52">
        <v>4.5864793000000001E-2</v>
      </c>
      <c r="E30" s="52">
        <v>3.335254E-2</v>
      </c>
      <c r="F30" s="52">
        <v>2.5012481E-2</v>
      </c>
      <c r="G30" s="52">
        <v>2.0845578E-2</v>
      </c>
      <c r="H30" s="52">
        <v>1.6677232E-2</v>
      </c>
      <c r="I30" s="52">
        <v>1.2506962E-2</v>
      </c>
      <c r="J30" s="52">
        <v>4.1712320000000004E-3</v>
      </c>
      <c r="K30" s="53" t="s">
        <v>17</v>
      </c>
      <c r="L30" s="53" t="s">
        <v>17</v>
      </c>
      <c r="M30" s="53" t="s">
        <v>17</v>
      </c>
      <c r="N30" s="53" t="s">
        <v>17</v>
      </c>
    </row>
    <row r="31" spans="1:43" ht="17.100000000000001" customHeight="1" x14ac:dyDescent="0.25">
      <c r="A31" s="54" t="s">
        <v>28</v>
      </c>
      <c r="B31" s="55">
        <v>4.9275349999999998</v>
      </c>
      <c r="C31" s="55">
        <v>4.5646870000000002</v>
      </c>
      <c r="D31" s="55">
        <v>5.2055870000000004</v>
      </c>
      <c r="E31" s="55">
        <v>4.7781560000000001</v>
      </c>
      <c r="F31" s="55">
        <v>5.2198840000000004</v>
      </c>
      <c r="G31" s="55">
        <v>5.2055870000000004</v>
      </c>
      <c r="H31" s="55">
        <v>5.2055870000000004</v>
      </c>
      <c r="I31" s="55">
        <v>4.4996109999999998</v>
      </c>
      <c r="J31" s="55">
        <v>3.7325029999999999</v>
      </c>
      <c r="K31" s="55">
        <v>2.117435</v>
      </c>
      <c r="L31" s="55">
        <v>1.615561</v>
      </c>
      <c r="M31" s="55">
        <v>1.3020130000000001</v>
      </c>
      <c r="N31" s="55">
        <v>0.36728499999999997</v>
      </c>
    </row>
    <row r="32" spans="1:43" ht="17.100000000000001" customHeight="1" x14ac:dyDescent="0.25">
      <c r="A32" s="51" t="s">
        <v>35</v>
      </c>
      <c r="B32" s="52">
        <v>0.87363098177513998</v>
      </c>
      <c r="C32" s="52">
        <v>0.97875550977133996</v>
      </c>
      <c r="D32" s="52">
        <v>0.99404761500078997</v>
      </c>
      <c r="E32" s="52">
        <v>0.98247669038173002</v>
      </c>
      <c r="F32" s="52">
        <v>0.81801275478556001</v>
      </c>
      <c r="G32" s="52">
        <v>0.64636018724778999</v>
      </c>
      <c r="H32" s="52">
        <v>0.56333945522729001</v>
      </c>
      <c r="I32" s="53" t="s">
        <v>17</v>
      </c>
      <c r="J32" s="53" t="s">
        <v>17</v>
      </c>
      <c r="K32" s="53" t="s">
        <v>17</v>
      </c>
      <c r="L32" s="53" t="s">
        <v>17</v>
      </c>
      <c r="M32" s="53" t="s">
        <v>17</v>
      </c>
      <c r="N32" s="53" t="s">
        <v>17</v>
      </c>
    </row>
    <row r="33" spans="1:43" ht="17.100000000000001" customHeight="1" x14ac:dyDescent="0.25">
      <c r="A33" s="54" t="s">
        <v>21</v>
      </c>
      <c r="B33" s="55">
        <v>1.1495899999999999E-4</v>
      </c>
      <c r="C33" s="55">
        <v>8.2250999999999996E-5</v>
      </c>
      <c r="D33" s="55">
        <v>6.4454000000000003E-5</v>
      </c>
      <c r="E33" s="55">
        <v>5.0986000000000003E-5</v>
      </c>
      <c r="F33" s="55">
        <v>3.9922999999999997E-5</v>
      </c>
      <c r="G33" s="55">
        <v>3.1265E-5</v>
      </c>
      <c r="H33" s="55">
        <v>2.4530999999999999E-5</v>
      </c>
      <c r="I33" s="55">
        <v>1.9239999999999999E-5</v>
      </c>
      <c r="J33" s="55">
        <v>4.3290000000000004E-6</v>
      </c>
      <c r="K33" s="56" t="s">
        <v>17</v>
      </c>
      <c r="L33" s="56" t="s">
        <v>17</v>
      </c>
      <c r="M33" s="56" t="s">
        <v>17</v>
      </c>
      <c r="N33" s="56" t="s">
        <v>17</v>
      </c>
    </row>
    <row r="34" spans="1:43" ht="17.100000000000001" customHeight="1" x14ac:dyDescent="0.25">
      <c r="A34" s="59" t="s">
        <v>58</v>
      </c>
      <c r="B34" s="60">
        <v>5.81160416277514</v>
      </c>
      <c r="C34" s="60">
        <v>5.59354731777134</v>
      </c>
      <c r="D34" s="60">
        <v>6.2455638620007896</v>
      </c>
      <c r="E34" s="60">
        <v>5.7940362163817296</v>
      </c>
      <c r="F34" s="60">
        <v>6.0629491587855702</v>
      </c>
      <c r="G34" s="60">
        <v>5.8728240302477897</v>
      </c>
      <c r="H34" s="60">
        <v>5.7856282182272896</v>
      </c>
      <c r="I34" s="60">
        <v>4.5121372019999999</v>
      </c>
      <c r="J34" s="60">
        <v>3.7366785610000002</v>
      </c>
      <c r="K34" s="60">
        <v>2.117435</v>
      </c>
      <c r="L34" s="60">
        <v>1.615561</v>
      </c>
      <c r="M34" s="60">
        <v>1.3020130000000001</v>
      </c>
      <c r="N34" s="60">
        <v>0.36728499999999997</v>
      </c>
    </row>
    <row r="36" spans="1:43" ht="17.100000000000001" customHeight="1" x14ac:dyDescent="0.25">
      <c r="A36" s="152" t="s">
        <v>84</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row>
    <row r="37" spans="1:43" ht="17.100000000000001" customHeight="1" x14ac:dyDescent="0.25">
      <c r="A37" s="152" t="s">
        <v>85</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row>
  </sheetData>
  <mergeCells count="4">
    <mergeCell ref="A1:AQ1"/>
    <mergeCell ref="A27:AQ27"/>
    <mergeCell ref="A36:AQ36"/>
    <mergeCell ref="A37:AQ37"/>
  </mergeCells>
  <pageMargins left="0.05" right="0.05" top="0.5" bottom="0.5" header="0" footer="0"/>
  <pageSetup paperSize="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11C4E"/>
  </sheetPr>
  <dimension ref="B2:P20"/>
  <sheetViews>
    <sheetView showGridLines="0" workbookViewId="0"/>
  </sheetViews>
  <sheetFormatPr defaultRowHeight="15" x14ac:dyDescent="0.25"/>
  <cols>
    <col min="1" max="16384" width="9.140625" style="63"/>
  </cols>
  <sheetData>
    <row r="2" spans="2:16" ht="18.75" x14ac:dyDescent="0.3">
      <c r="B2" s="74" t="s">
        <v>129</v>
      </c>
    </row>
    <row r="3" spans="2:16" x14ac:dyDescent="0.25">
      <c r="B3" s="63" t="s">
        <v>130</v>
      </c>
    </row>
    <row r="4" spans="2:16" x14ac:dyDescent="0.25">
      <c r="B4" s="63" t="s">
        <v>131</v>
      </c>
    </row>
    <row r="5" spans="2:16" s="75" customFormat="1" ht="47.25" customHeight="1" x14ac:dyDescent="0.25">
      <c r="C5" s="148" t="s">
        <v>132</v>
      </c>
      <c r="D5" s="148"/>
      <c r="E5" s="148"/>
      <c r="F5" s="148"/>
      <c r="G5" s="148"/>
      <c r="H5" s="148"/>
      <c r="I5" s="148"/>
      <c r="J5" s="148"/>
      <c r="K5" s="148"/>
      <c r="L5" s="148"/>
      <c r="M5" s="148"/>
      <c r="N5" s="148"/>
      <c r="O5" s="148"/>
      <c r="P5" s="148"/>
    </row>
    <row r="6" spans="2:16" ht="15.75" customHeight="1" x14ac:dyDescent="0.25">
      <c r="C6" s="63" t="s">
        <v>133</v>
      </c>
    </row>
    <row r="7" spans="2:16" x14ac:dyDescent="0.25">
      <c r="D7" s="63" t="s">
        <v>134</v>
      </c>
    </row>
    <row r="8" spans="2:16" x14ac:dyDescent="0.25">
      <c r="C8" s="63" t="s">
        <v>135</v>
      </c>
    </row>
    <row r="9" spans="2:16" x14ac:dyDescent="0.25">
      <c r="D9" s="63" t="s">
        <v>136</v>
      </c>
    </row>
    <row r="10" spans="2:16" x14ac:dyDescent="0.25">
      <c r="D10" s="63" t="s">
        <v>137</v>
      </c>
    </row>
    <row r="11" spans="2:16" x14ac:dyDescent="0.25">
      <c r="D11" s="63" t="s">
        <v>138</v>
      </c>
    </row>
    <row r="12" spans="2:16" x14ac:dyDescent="0.25">
      <c r="C12" s="63" t="s">
        <v>139</v>
      </c>
    </row>
    <row r="13" spans="2:16" x14ac:dyDescent="0.25">
      <c r="C13" s="63" t="s">
        <v>140</v>
      </c>
    </row>
    <row r="14" spans="2:16" x14ac:dyDescent="0.25">
      <c r="C14" s="63" t="s">
        <v>141</v>
      </c>
    </row>
    <row r="15" spans="2:16" x14ac:dyDescent="0.25">
      <c r="C15" s="63" t="s">
        <v>142</v>
      </c>
    </row>
    <row r="18" spans="2:2" ht="18.75" x14ac:dyDescent="0.3">
      <c r="B18" s="74" t="s">
        <v>143</v>
      </c>
    </row>
    <row r="19" spans="2:2" x14ac:dyDescent="0.25">
      <c r="B19" s="63" t="s">
        <v>144</v>
      </c>
    </row>
    <row r="20" spans="2:2" x14ac:dyDescent="0.25">
      <c r="B20" s="63" t="s">
        <v>145</v>
      </c>
    </row>
  </sheetData>
  <mergeCells count="1">
    <mergeCell ref="C5:P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11C4E"/>
  </sheetPr>
  <dimension ref="B2:O15"/>
  <sheetViews>
    <sheetView showGridLines="0" workbookViewId="0"/>
  </sheetViews>
  <sheetFormatPr defaultRowHeight="15" x14ac:dyDescent="0.25"/>
  <cols>
    <col min="1" max="16384" width="9.140625" style="63"/>
  </cols>
  <sheetData>
    <row r="2" spans="2:15" ht="18.75" x14ac:dyDescent="0.3">
      <c r="B2" s="62" t="s">
        <v>146</v>
      </c>
    </row>
    <row r="3" spans="2:15" ht="15.75" thickBot="1" x14ac:dyDescent="0.3"/>
    <row r="4" spans="2:15" ht="30.75" customHeight="1" x14ac:dyDescent="0.25">
      <c r="B4" s="64" t="s">
        <v>147</v>
      </c>
      <c r="C4" s="65"/>
      <c r="D4" s="65"/>
      <c r="E4" s="65"/>
      <c r="F4" s="149" t="s">
        <v>148</v>
      </c>
      <c r="G4" s="149"/>
      <c r="H4" s="149"/>
      <c r="I4" s="149"/>
      <c r="J4" s="149"/>
      <c r="K4" s="149"/>
      <c r="L4" s="149"/>
      <c r="M4" s="149"/>
      <c r="N4" s="149"/>
      <c r="O4" s="150"/>
    </row>
    <row r="5" spans="2:15" ht="30.75" customHeight="1" x14ac:dyDescent="0.25">
      <c r="B5" s="66"/>
      <c r="C5" s="67"/>
      <c r="D5" s="67"/>
      <c r="E5" s="67"/>
      <c r="F5" s="146" t="s">
        <v>149</v>
      </c>
      <c r="G5" s="146"/>
      <c r="H5" s="146"/>
      <c r="I5" s="146"/>
      <c r="J5" s="146"/>
      <c r="K5" s="146"/>
      <c r="L5" s="146"/>
      <c r="M5" s="146"/>
      <c r="N5" s="146"/>
      <c r="O5" s="147"/>
    </row>
    <row r="6" spans="2:15" ht="30" customHeight="1" x14ac:dyDescent="0.25">
      <c r="B6" s="66"/>
      <c r="C6" s="67"/>
      <c r="D6" s="67"/>
      <c r="E6" s="67"/>
      <c r="F6" s="146" t="s">
        <v>150</v>
      </c>
      <c r="G6" s="146"/>
      <c r="H6" s="146"/>
      <c r="I6" s="146"/>
      <c r="J6" s="146"/>
      <c r="K6" s="146"/>
      <c r="L6" s="146"/>
      <c r="M6" s="146"/>
      <c r="N6" s="146"/>
      <c r="O6" s="147"/>
    </row>
    <row r="7" spans="2:15" x14ac:dyDescent="0.25">
      <c r="B7" s="66"/>
      <c r="C7" s="67"/>
      <c r="D7" s="67"/>
      <c r="E7" s="67"/>
      <c r="F7" s="68"/>
      <c r="G7" s="68"/>
      <c r="H7" s="68"/>
      <c r="I7" s="68"/>
      <c r="J7" s="68"/>
      <c r="K7" s="68"/>
      <c r="L7" s="68"/>
      <c r="M7" s="68"/>
      <c r="N7" s="68"/>
      <c r="O7" s="69"/>
    </row>
    <row r="8" spans="2:15" ht="30.75" customHeight="1" x14ac:dyDescent="0.25">
      <c r="B8" s="66" t="s">
        <v>151</v>
      </c>
      <c r="C8" s="67"/>
      <c r="D8" s="67"/>
      <c r="E8" s="67"/>
      <c r="F8" s="146" t="s">
        <v>152</v>
      </c>
      <c r="G8" s="146"/>
      <c r="H8" s="146"/>
      <c r="I8" s="146"/>
      <c r="J8" s="146"/>
      <c r="K8" s="146"/>
      <c r="L8" s="146"/>
      <c r="M8" s="146"/>
      <c r="N8" s="146"/>
      <c r="O8" s="147"/>
    </row>
    <row r="9" spans="2:15" x14ac:dyDescent="0.25">
      <c r="B9" s="66"/>
      <c r="C9" s="67"/>
      <c r="D9" s="67"/>
      <c r="E9" s="67"/>
      <c r="F9" s="68"/>
      <c r="G9" s="68"/>
      <c r="H9" s="68"/>
      <c r="I9" s="68"/>
      <c r="J9" s="68"/>
      <c r="K9" s="68"/>
      <c r="L9" s="68"/>
      <c r="M9" s="68"/>
      <c r="N9" s="68"/>
      <c r="O9" s="69"/>
    </row>
    <row r="10" spans="2:15" ht="31.5" customHeight="1" x14ac:dyDescent="0.25">
      <c r="B10" s="66" t="s">
        <v>153</v>
      </c>
      <c r="C10" s="67"/>
      <c r="D10" s="67"/>
      <c r="E10" s="67"/>
      <c r="F10" s="146" t="s">
        <v>154</v>
      </c>
      <c r="G10" s="146"/>
      <c r="H10" s="146"/>
      <c r="I10" s="146"/>
      <c r="J10" s="146"/>
      <c r="K10" s="146"/>
      <c r="L10" s="146"/>
      <c r="M10" s="146"/>
      <c r="N10" s="146"/>
      <c r="O10" s="147"/>
    </row>
    <row r="11" spans="2:15" x14ac:dyDescent="0.25">
      <c r="B11" s="66"/>
      <c r="C11" s="67"/>
      <c r="D11" s="67"/>
      <c r="E11" s="67"/>
      <c r="F11" s="68"/>
      <c r="G11" s="68"/>
      <c r="H11" s="68"/>
      <c r="I11" s="68"/>
      <c r="J11" s="68"/>
      <c r="K11" s="68"/>
      <c r="L11" s="68"/>
      <c r="M11" s="68"/>
      <c r="N11" s="68"/>
      <c r="O11" s="69"/>
    </row>
    <row r="12" spans="2:15" ht="60" customHeight="1" x14ac:dyDescent="0.25">
      <c r="B12" s="66" t="s">
        <v>155</v>
      </c>
      <c r="C12" s="67"/>
      <c r="D12" s="67"/>
      <c r="E12" s="67"/>
      <c r="F12" s="146" t="s">
        <v>156</v>
      </c>
      <c r="G12" s="146"/>
      <c r="H12" s="146"/>
      <c r="I12" s="146"/>
      <c r="J12" s="146"/>
      <c r="K12" s="146"/>
      <c r="L12" s="146"/>
      <c r="M12" s="146"/>
      <c r="N12" s="146"/>
      <c r="O12" s="147"/>
    </row>
    <row r="13" spans="2:15" x14ac:dyDescent="0.25">
      <c r="B13" s="66"/>
      <c r="C13" s="67"/>
      <c r="D13" s="67"/>
      <c r="E13" s="67"/>
      <c r="F13" s="68"/>
      <c r="G13" s="68"/>
      <c r="H13" s="68"/>
      <c r="I13" s="68"/>
      <c r="J13" s="68"/>
      <c r="K13" s="68"/>
      <c r="L13" s="68"/>
      <c r="M13" s="68"/>
      <c r="N13" s="68"/>
      <c r="O13" s="69"/>
    </row>
    <row r="14" spans="2:15" ht="57.75" customHeight="1" x14ac:dyDescent="0.25">
      <c r="B14" s="66" t="s">
        <v>157</v>
      </c>
      <c r="C14" s="67"/>
      <c r="D14" s="67"/>
      <c r="E14" s="67"/>
      <c r="F14" s="146" t="s">
        <v>158</v>
      </c>
      <c r="G14" s="146"/>
      <c r="H14" s="146"/>
      <c r="I14" s="146"/>
      <c r="J14" s="146"/>
      <c r="K14" s="146"/>
      <c r="L14" s="146"/>
      <c r="M14" s="146"/>
      <c r="N14" s="146"/>
      <c r="O14" s="147"/>
    </row>
    <row r="15" spans="2:15" ht="15.75" thickBot="1" x14ac:dyDescent="0.3">
      <c r="B15" s="70"/>
      <c r="C15" s="71"/>
      <c r="D15" s="71"/>
      <c r="E15" s="71"/>
      <c r="F15" s="72"/>
      <c r="G15" s="72"/>
      <c r="H15" s="72"/>
      <c r="I15" s="72"/>
      <c r="J15" s="72"/>
      <c r="K15" s="72"/>
      <c r="L15" s="72"/>
      <c r="M15" s="72"/>
      <c r="N15" s="72"/>
      <c r="O15" s="73"/>
    </row>
  </sheetData>
  <mergeCells count="7">
    <mergeCell ref="F14:O14"/>
    <mergeCell ref="F4:O4"/>
    <mergeCell ref="F5:O5"/>
    <mergeCell ref="F6:O6"/>
    <mergeCell ref="F8:O8"/>
    <mergeCell ref="F10:O10"/>
    <mergeCell ref="F12:O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S42"/>
  <sheetViews>
    <sheetView zoomScale="84" zoomScaleNormal="84" workbookViewId="0">
      <pane xSplit="1" ySplit="1" topLeftCell="F2" activePane="bottomRight" state="frozen"/>
      <selection pane="topRight" activeCell="B1" sqref="B1"/>
      <selection pane="bottomLeft" activeCell="A2" sqref="A2"/>
      <selection pane="bottomRight"/>
    </sheetView>
  </sheetViews>
  <sheetFormatPr defaultRowHeight="14.25" x14ac:dyDescent="0.2"/>
  <cols>
    <col min="1" max="1" width="50.85546875" style="85" customWidth="1"/>
    <col min="2" max="9" width="14" style="85" bestFit="1" customWidth="1"/>
    <col min="10" max="10" width="13.5703125" style="85" bestFit="1" customWidth="1"/>
    <col min="11" max="11" width="13.140625" style="85" bestFit="1" customWidth="1"/>
    <col min="12" max="17" width="13.5703125" style="85" bestFit="1" customWidth="1"/>
    <col min="18" max="19" width="15.7109375" style="85" bestFit="1" customWidth="1"/>
    <col min="20" max="16384" width="9.140625" style="85"/>
  </cols>
  <sheetData>
    <row r="1" spans="1:19" ht="30.75" thickBot="1" x14ac:dyDescent="0.25">
      <c r="A1" s="136" t="s">
        <v>194</v>
      </c>
      <c r="B1" s="135">
        <v>2002</v>
      </c>
      <c r="C1" s="135">
        <v>2003</v>
      </c>
      <c r="D1" s="135">
        <v>2004</v>
      </c>
      <c r="E1" s="135">
        <v>2005</v>
      </c>
      <c r="F1" s="135">
        <v>2006</v>
      </c>
      <c r="G1" s="135">
        <v>2007</v>
      </c>
      <c r="H1" s="135">
        <v>2008</v>
      </c>
      <c r="I1" s="135">
        <v>2009</v>
      </c>
      <c r="J1" s="135">
        <v>2010</v>
      </c>
      <c r="K1" s="135">
        <v>2011</v>
      </c>
      <c r="L1" s="135">
        <v>2012</v>
      </c>
      <c r="M1" s="135">
        <v>2013</v>
      </c>
      <c r="N1" s="135">
        <v>2014</v>
      </c>
      <c r="O1" s="135">
        <v>2015</v>
      </c>
      <c r="P1" s="135">
        <v>2016</v>
      </c>
      <c r="Q1" s="135">
        <v>2017</v>
      </c>
      <c r="R1" s="135">
        <v>2018</v>
      </c>
      <c r="S1" s="135">
        <v>2019</v>
      </c>
    </row>
    <row r="2" spans="1:19" x14ac:dyDescent="0.2">
      <c r="A2" s="91" t="s">
        <v>193</v>
      </c>
      <c r="B2" s="132"/>
      <c r="C2" s="132"/>
      <c r="D2" s="132"/>
      <c r="E2" s="132"/>
      <c r="F2" s="132"/>
      <c r="G2" s="132"/>
      <c r="H2" s="132"/>
      <c r="I2" s="132"/>
      <c r="J2" s="132"/>
      <c r="K2" s="132"/>
      <c r="L2" s="132"/>
      <c r="M2" s="132">
        <v>18</v>
      </c>
      <c r="N2" s="132">
        <v>22</v>
      </c>
      <c r="O2" s="132">
        <v>1</v>
      </c>
      <c r="P2" s="132">
        <v>1</v>
      </c>
      <c r="Q2" s="132">
        <v>3</v>
      </c>
      <c r="R2" s="134">
        <v>3</v>
      </c>
      <c r="S2" s="133">
        <v>1</v>
      </c>
    </row>
    <row r="3" spans="1:19" x14ac:dyDescent="0.2">
      <c r="A3" s="91" t="s">
        <v>192</v>
      </c>
      <c r="B3" s="132"/>
      <c r="C3" s="132"/>
      <c r="D3" s="132"/>
      <c r="E3" s="132"/>
      <c r="F3" s="132"/>
      <c r="G3" s="132"/>
      <c r="H3" s="132"/>
      <c r="I3" s="132"/>
      <c r="J3" s="132"/>
      <c r="K3" s="132"/>
      <c r="L3" s="132"/>
      <c r="M3" s="132">
        <v>5</v>
      </c>
      <c r="N3" s="132">
        <v>1</v>
      </c>
      <c r="O3" s="132">
        <v>1</v>
      </c>
      <c r="P3" s="132">
        <v>0</v>
      </c>
      <c r="Q3" s="132">
        <v>1</v>
      </c>
      <c r="R3" s="134">
        <v>1</v>
      </c>
      <c r="S3" s="133">
        <v>1</v>
      </c>
    </row>
    <row r="4" spans="1:19" ht="15" thickBot="1" x14ac:dyDescent="0.25">
      <c r="A4" s="91" t="s">
        <v>191</v>
      </c>
      <c r="B4" s="132"/>
      <c r="C4" s="132"/>
      <c r="D4" s="132"/>
      <c r="E4" s="132"/>
      <c r="F4" s="132"/>
      <c r="G4" s="132"/>
      <c r="H4" s="132"/>
      <c r="I4" s="132"/>
      <c r="J4" s="132"/>
      <c r="K4" s="132"/>
      <c r="L4" s="132"/>
      <c r="M4" s="131">
        <v>9</v>
      </c>
      <c r="N4" s="131">
        <v>10</v>
      </c>
      <c r="O4" s="131">
        <v>8</v>
      </c>
      <c r="P4" s="131">
        <v>1</v>
      </c>
      <c r="Q4" s="131">
        <v>2</v>
      </c>
      <c r="R4" s="130">
        <v>4</v>
      </c>
      <c r="S4" s="130">
        <v>10</v>
      </c>
    </row>
    <row r="5" spans="1:19" ht="15.75" thickTop="1" x14ac:dyDescent="0.2">
      <c r="A5" s="94" t="s">
        <v>190</v>
      </c>
      <c r="B5" s="95">
        <v>21</v>
      </c>
      <c r="C5" s="95">
        <v>16</v>
      </c>
      <c r="D5" s="95">
        <v>33</v>
      </c>
      <c r="E5" s="95">
        <v>34</v>
      </c>
      <c r="F5" s="95">
        <v>30</v>
      </c>
      <c r="G5" s="95">
        <v>43</v>
      </c>
      <c r="H5" s="95">
        <v>34</v>
      </c>
      <c r="I5" s="95">
        <v>37</v>
      </c>
      <c r="J5" s="95">
        <v>45</v>
      </c>
      <c r="K5" s="95">
        <v>52</v>
      </c>
      <c r="L5" s="95">
        <v>33</v>
      </c>
      <c r="M5" s="95">
        <f t="shared" ref="M5:S5" si="0">SUM(M2:M4)</f>
        <v>32</v>
      </c>
      <c r="N5" s="95">
        <f t="shared" si="0"/>
        <v>33</v>
      </c>
      <c r="O5" s="95">
        <f t="shared" si="0"/>
        <v>10</v>
      </c>
      <c r="P5" s="95">
        <f t="shared" si="0"/>
        <v>2</v>
      </c>
      <c r="Q5" s="95">
        <f t="shared" si="0"/>
        <v>6</v>
      </c>
      <c r="R5" s="95">
        <f t="shared" si="0"/>
        <v>8</v>
      </c>
      <c r="S5" s="95">
        <f t="shared" si="0"/>
        <v>12</v>
      </c>
    </row>
    <row r="6" spans="1:19" ht="15" x14ac:dyDescent="0.2">
      <c r="A6" s="91"/>
      <c r="B6" s="95"/>
      <c r="C6" s="95"/>
      <c r="D6" s="95"/>
      <c r="E6" s="95"/>
      <c r="F6" s="95"/>
      <c r="G6" s="95"/>
      <c r="H6" s="95"/>
      <c r="I6" s="95"/>
      <c r="J6" s="95"/>
      <c r="K6" s="95"/>
      <c r="L6" s="95"/>
      <c r="M6" s="95"/>
      <c r="N6" s="93"/>
      <c r="O6" s="93"/>
      <c r="P6" s="93"/>
      <c r="Q6" s="91"/>
      <c r="R6" s="101"/>
    </row>
    <row r="7" spans="1:19" x14ac:dyDescent="0.2">
      <c r="A7" s="91" t="s">
        <v>189</v>
      </c>
      <c r="B7" s="93"/>
      <c r="C7" s="93"/>
      <c r="D7" s="93"/>
      <c r="E7" s="93"/>
      <c r="F7" s="93"/>
      <c r="G7" s="93"/>
      <c r="H7" s="93"/>
      <c r="I7" s="93"/>
      <c r="J7" s="93"/>
      <c r="K7" s="93"/>
      <c r="L7" s="93"/>
      <c r="M7" s="115">
        <v>43104</v>
      </c>
      <c r="N7" s="115">
        <v>51572</v>
      </c>
      <c r="O7" s="115">
        <v>2811</v>
      </c>
      <c r="P7" s="114">
        <v>4114</v>
      </c>
      <c r="Q7" s="114">
        <v>6844.35</v>
      </c>
      <c r="R7" s="114">
        <v>8985</v>
      </c>
      <c r="S7" s="114">
        <v>3076</v>
      </c>
    </row>
    <row r="8" spans="1:19" x14ac:dyDescent="0.2">
      <c r="A8" s="91" t="s">
        <v>188</v>
      </c>
      <c r="B8" s="93"/>
      <c r="C8" s="93"/>
      <c r="D8" s="93"/>
      <c r="E8" s="93"/>
      <c r="F8" s="93"/>
      <c r="G8" s="93"/>
      <c r="H8" s="93"/>
      <c r="I8" s="93"/>
      <c r="J8" s="93"/>
      <c r="K8" s="93"/>
      <c r="L8" s="93"/>
      <c r="M8" s="115">
        <v>17482</v>
      </c>
      <c r="N8" s="115">
        <v>2943</v>
      </c>
      <c r="O8" s="115">
        <v>1332.6</v>
      </c>
      <c r="P8" s="114">
        <v>0</v>
      </c>
      <c r="Q8" s="114">
        <v>1069</v>
      </c>
      <c r="R8" s="114">
        <v>5432</v>
      </c>
      <c r="S8" s="114">
        <v>3793.8</v>
      </c>
    </row>
    <row r="9" spans="1:19" ht="15" thickBot="1" x14ac:dyDescent="0.25">
      <c r="A9" s="91" t="s">
        <v>187</v>
      </c>
      <c r="B9" s="93"/>
      <c r="C9" s="93"/>
      <c r="D9" s="93"/>
      <c r="E9" s="93"/>
      <c r="F9" s="93"/>
      <c r="G9" s="93"/>
      <c r="H9" s="93"/>
      <c r="I9" s="93"/>
      <c r="J9" s="93"/>
      <c r="K9" s="93"/>
      <c r="L9" s="93"/>
      <c r="M9" s="129">
        <v>32842</v>
      </c>
      <c r="N9" s="129">
        <v>44660</v>
      </c>
      <c r="O9" s="129">
        <v>19224</v>
      </c>
      <c r="P9" s="128">
        <v>4600</v>
      </c>
      <c r="Q9" s="128">
        <v>4720</v>
      </c>
      <c r="R9" s="128">
        <v>10381</v>
      </c>
      <c r="S9" s="128">
        <v>40887</v>
      </c>
    </row>
    <row r="10" spans="1:19" ht="15.75" thickTop="1" x14ac:dyDescent="0.2">
      <c r="A10" s="94" t="s">
        <v>186</v>
      </c>
      <c r="B10" s="126">
        <v>36958</v>
      </c>
      <c r="C10" s="126">
        <v>35201</v>
      </c>
      <c r="D10" s="126">
        <v>78237</v>
      </c>
      <c r="E10" s="126">
        <v>87533</v>
      </c>
      <c r="F10" s="126">
        <v>112369</v>
      </c>
      <c r="G10" s="126">
        <v>99854</v>
      </c>
      <c r="H10" s="126">
        <v>51037</v>
      </c>
      <c r="I10" s="126">
        <v>64596</v>
      </c>
      <c r="J10" s="126">
        <v>76026</v>
      </c>
      <c r="K10" s="126">
        <v>63669</v>
      </c>
      <c r="L10" s="126">
        <v>72177.2</v>
      </c>
      <c r="M10" s="127">
        <f t="shared" ref="M10:S10" si="1">SUM(M7:M9)</f>
        <v>93428</v>
      </c>
      <c r="N10" s="127">
        <f t="shared" si="1"/>
        <v>99175</v>
      </c>
      <c r="O10" s="127">
        <f t="shared" si="1"/>
        <v>23367.599999999999</v>
      </c>
      <c r="P10" s="127">
        <f t="shared" si="1"/>
        <v>8714</v>
      </c>
      <c r="Q10" s="127">
        <f t="shared" si="1"/>
        <v>12633.35</v>
      </c>
      <c r="R10" s="127">
        <f t="shared" si="1"/>
        <v>24798</v>
      </c>
      <c r="S10" s="127">
        <f t="shared" si="1"/>
        <v>47756.800000000003</v>
      </c>
    </row>
    <row r="11" spans="1:19" ht="15" x14ac:dyDescent="0.2">
      <c r="A11" s="91"/>
      <c r="B11" s="126"/>
      <c r="C11" s="126"/>
      <c r="D11" s="126"/>
      <c r="E11" s="126"/>
      <c r="F11" s="126"/>
      <c r="G11" s="126"/>
      <c r="H11" s="126"/>
      <c r="I11" s="126"/>
      <c r="J11" s="126"/>
      <c r="K11" s="126"/>
      <c r="L11" s="126"/>
      <c r="M11" s="125"/>
      <c r="N11" s="99"/>
      <c r="O11" s="99"/>
      <c r="P11" s="99"/>
      <c r="Q11" s="92"/>
      <c r="R11" s="101"/>
    </row>
    <row r="12" spans="1:19" x14ac:dyDescent="0.2">
      <c r="A12" s="91" t="s">
        <v>185</v>
      </c>
      <c r="B12" s="110"/>
      <c r="C12" s="110"/>
      <c r="D12" s="110"/>
      <c r="E12" s="110"/>
      <c r="F12" s="110"/>
      <c r="G12" s="110"/>
      <c r="H12" s="110"/>
      <c r="I12" s="110"/>
      <c r="J12" s="110"/>
      <c r="K12" s="110"/>
      <c r="L12" s="110"/>
      <c r="M12" s="110">
        <v>206.78200000000001</v>
      </c>
      <c r="N12" s="110">
        <v>468.69</v>
      </c>
      <c r="O12" s="110">
        <v>19.010000000000002</v>
      </c>
      <c r="P12" s="124">
        <f>17944197.45/1000000</f>
        <v>17.944197450000001</v>
      </c>
      <c r="Q12" s="124">
        <f>25167864.02/1000000</f>
        <v>25.16786402</v>
      </c>
      <c r="R12" s="122">
        <f>31883866/1000000</f>
        <v>31.883866000000001</v>
      </c>
      <c r="S12" s="122">
        <f>84191580/1000000</f>
        <v>84.191580000000002</v>
      </c>
    </row>
    <row r="13" spans="1:19" x14ac:dyDescent="0.2">
      <c r="A13" s="91" t="s">
        <v>184</v>
      </c>
      <c r="B13" s="110"/>
      <c r="C13" s="110"/>
      <c r="D13" s="110"/>
      <c r="E13" s="110"/>
      <c r="F13" s="110"/>
      <c r="G13" s="110"/>
      <c r="H13" s="110"/>
      <c r="I13" s="110"/>
      <c r="J13" s="110"/>
      <c r="K13" s="110"/>
      <c r="L13" s="110"/>
      <c r="M13" s="110">
        <v>93.822999999999993</v>
      </c>
      <c r="N13" s="110">
        <v>114.28</v>
      </c>
      <c r="O13" s="110">
        <v>-0.52</v>
      </c>
      <c r="P13" s="123">
        <f>610/1000000</f>
        <v>6.0999999999999997E-4</v>
      </c>
      <c r="Q13" s="123">
        <f>1660537/1000000</f>
        <v>1.6605369999999999</v>
      </c>
      <c r="R13" s="122">
        <f>460004/1000000</f>
        <v>0.46000400000000002</v>
      </c>
      <c r="S13" s="122">
        <v>0</v>
      </c>
    </row>
    <row r="14" spans="1:19" ht="15" thickBot="1" x14ac:dyDescent="0.25">
      <c r="A14" s="91" t="s">
        <v>183</v>
      </c>
      <c r="B14" s="110"/>
      <c r="C14" s="110"/>
      <c r="D14" s="110"/>
      <c r="E14" s="110"/>
      <c r="F14" s="110"/>
      <c r="G14" s="110"/>
      <c r="H14" s="110"/>
      <c r="I14" s="110"/>
      <c r="J14" s="110"/>
      <c r="K14" s="110"/>
      <c r="L14" s="110"/>
      <c r="M14" s="108">
        <v>358.15100000000001</v>
      </c>
      <c r="N14" s="108">
        <v>540.92999999999995</v>
      </c>
      <c r="O14" s="108">
        <v>341.27</v>
      </c>
      <c r="P14" s="121">
        <f>77429877/1000000</f>
        <v>77.429877000000005</v>
      </c>
      <c r="Q14" s="121">
        <f>49251156.61/1000000</f>
        <v>49.251156610000002</v>
      </c>
      <c r="R14" s="120">
        <f>77711593/1000000</f>
        <v>77.711592999999993</v>
      </c>
      <c r="S14" s="120">
        <f>151187460.26/1000000</f>
        <v>151.18746025999999</v>
      </c>
    </row>
    <row r="15" spans="1:19" ht="15.75" thickTop="1" x14ac:dyDescent="0.2">
      <c r="A15" s="94" t="s">
        <v>182</v>
      </c>
      <c r="B15" s="105"/>
      <c r="C15" s="105"/>
      <c r="D15" s="105"/>
      <c r="E15" s="105"/>
      <c r="F15" s="105"/>
      <c r="G15" s="105"/>
      <c r="H15" s="105"/>
      <c r="I15" s="105"/>
      <c r="J15" s="105"/>
      <c r="K15" s="105"/>
      <c r="L15" s="105"/>
      <c r="M15" s="111">
        <f t="shared" ref="M15:S15" si="2">SUM(M12:M14)</f>
        <v>658.75600000000009</v>
      </c>
      <c r="N15" s="111">
        <f t="shared" si="2"/>
        <v>1123.9000000000001</v>
      </c>
      <c r="O15" s="111">
        <f t="shared" si="2"/>
        <v>359.76</v>
      </c>
      <c r="P15" s="111">
        <f t="shared" si="2"/>
        <v>95.374684450000004</v>
      </c>
      <c r="Q15" s="111">
        <f t="shared" si="2"/>
        <v>76.079557630000011</v>
      </c>
      <c r="R15" s="111">
        <f t="shared" si="2"/>
        <v>110.055463</v>
      </c>
      <c r="S15" s="111">
        <f t="shared" si="2"/>
        <v>235.37904026000001</v>
      </c>
    </row>
    <row r="16" spans="1:19" ht="15" x14ac:dyDescent="0.2">
      <c r="A16" s="91"/>
      <c r="B16" s="105"/>
      <c r="C16" s="105"/>
      <c r="D16" s="105"/>
      <c r="E16" s="105"/>
      <c r="F16" s="105"/>
      <c r="G16" s="105"/>
      <c r="H16" s="105"/>
      <c r="I16" s="105"/>
      <c r="J16" s="105"/>
      <c r="K16" s="105"/>
      <c r="L16" s="105"/>
      <c r="M16" s="105"/>
      <c r="N16" s="110"/>
      <c r="O16" s="110"/>
      <c r="P16" s="110"/>
      <c r="Q16" s="109"/>
      <c r="R16" s="101"/>
      <c r="S16" s="101"/>
    </row>
    <row r="17" spans="1:19" x14ac:dyDescent="0.2">
      <c r="A17" s="91" t="s">
        <v>181</v>
      </c>
      <c r="B17" s="115">
        <v>141</v>
      </c>
      <c r="C17" s="115">
        <v>2455</v>
      </c>
      <c r="D17" s="115">
        <v>5466</v>
      </c>
      <c r="E17" s="115">
        <v>3764</v>
      </c>
      <c r="F17" s="115">
        <v>13240</v>
      </c>
      <c r="G17" s="115">
        <v>14424</v>
      </c>
      <c r="H17" s="115">
        <v>25749</v>
      </c>
      <c r="I17" s="115">
        <v>12058</v>
      </c>
      <c r="J17" s="115">
        <v>9751.23</v>
      </c>
      <c r="K17" s="115">
        <v>8353</v>
      </c>
      <c r="L17" s="115">
        <v>219.84</v>
      </c>
      <c r="M17" s="115">
        <v>315.3</v>
      </c>
      <c r="N17" s="115">
        <v>15523.55</v>
      </c>
      <c r="O17" s="115">
        <v>22455</v>
      </c>
      <c r="P17" s="114">
        <v>9148</v>
      </c>
      <c r="Q17" s="119">
        <v>0</v>
      </c>
      <c r="R17" s="114">
        <v>20</v>
      </c>
      <c r="S17" s="114">
        <v>0</v>
      </c>
    </row>
    <row r="18" spans="1:19" x14ac:dyDescent="0.2">
      <c r="A18" s="91" t="s">
        <v>180</v>
      </c>
      <c r="B18" s="115">
        <v>9927</v>
      </c>
      <c r="C18" s="115">
        <v>10829</v>
      </c>
      <c r="D18" s="115">
        <v>23808</v>
      </c>
      <c r="E18" s="115">
        <v>14707</v>
      </c>
      <c r="F18" s="115">
        <v>30627</v>
      </c>
      <c r="G18" s="115">
        <v>20019</v>
      </c>
      <c r="H18" s="115">
        <v>11411</v>
      </c>
      <c r="I18" s="115">
        <v>6989</v>
      </c>
      <c r="J18" s="115">
        <v>21511.82</v>
      </c>
      <c r="K18" s="115">
        <v>7911</v>
      </c>
      <c r="L18" s="115">
        <v>6387</v>
      </c>
      <c r="M18" s="115">
        <v>5917</v>
      </c>
      <c r="N18" s="115">
        <v>11299.373</v>
      </c>
      <c r="O18" s="115">
        <v>14805.6</v>
      </c>
      <c r="P18" s="114">
        <v>10228.92</v>
      </c>
      <c r="Q18" s="118">
        <v>1381.9</v>
      </c>
      <c r="R18" s="114">
        <v>1751.2331999999999</v>
      </c>
      <c r="S18" s="114">
        <v>489.58509999999774</v>
      </c>
    </row>
    <row r="19" spans="1:19" ht="16.5" x14ac:dyDescent="0.2">
      <c r="A19" s="91" t="s">
        <v>179</v>
      </c>
      <c r="B19" s="115">
        <v>483</v>
      </c>
      <c r="C19" s="115">
        <v>444</v>
      </c>
      <c r="D19" s="115">
        <v>39</v>
      </c>
      <c r="E19" s="115">
        <v>3120</v>
      </c>
      <c r="F19" s="115">
        <v>2360</v>
      </c>
      <c r="G19" s="115">
        <v>935</v>
      </c>
      <c r="H19" s="115">
        <v>991</v>
      </c>
      <c r="I19" s="115">
        <v>1151</v>
      </c>
      <c r="J19" s="115">
        <v>204</v>
      </c>
      <c r="K19" s="115">
        <v>6864</v>
      </c>
      <c r="L19" s="115">
        <v>164.3</v>
      </c>
      <c r="M19" s="115">
        <v>6825</v>
      </c>
      <c r="N19" s="115">
        <v>5743</v>
      </c>
      <c r="O19" s="115">
        <v>6007</v>
      </c>
      <c r="P19" s="116">
        <v>7638.4</v>
      </c>
      <c r="Q19" s="117">
        <v>17477</v>
      </c>
      <c r="R19" s="116">
        <v>3653.6</v>
      </c>
      <c r="S19" s="116">
        <v>0</v>
      </c>
    </row>
    <row r="20" spans="1:19" ht="16.5" x14ac:dyDescent="0.2">
      <c r="A20" s="91" t="s">
        <v>178</v>
      </c>
      <c r="B20" s="115">
        <v>566</v>
      </c>
      <c r="C20" s="115">
        <v>961</v>
      </c>
      <c r="D20" s="115">
        <v>410</v>
      </c>
      <c r="E20" s="115">
        <v>247</v>
      </c>
      <c r="F20" s="115">
        <v>2147</v>
      </c>
      <c r="G20" s="115">
        <v>407</v>
      </c>
      <c r="H20" s="115">
        <v>432</v>
      </c>
      <c r="I20" s="115">
        <v>457</v>
      </c>
      <c r="J20" s="115">
        <v>1244</v>
      </c>
      <c r="K20" s="115">
        <v>1214</v>
      </c>
      <c r="L20" s="115">
        <v>9484.0229999999992</v>
      </c>
      <c r="M20" s="115">
        <v>1113</v>
      </c>
      <c r="N20" s="115">
        <v>212.4</v>
      </c>
      <c r="O20" s="115">
        <v>4406.1000000000004</v>
      </c>
      <c r="P20" s="114">
        <v>21299</v>
      </c>
      <c r="Q20" s="114">
        <v>8242</v>
      </c>
      <c r="R20" s="114">
        <v>7374.9</v>
      </c>
      <c r="S20" s="114">
        <v>4299</v>
      </c>
    </row>
    <row r="21" spans="1:19" x14ac:dyDescent="0.2">
      <c r="A21" s="113"/>
      <c r="B21" s="113"/>
      <c r="C21" s="113"/>
      <c r="D21" s="113"/>
      <c r="E21" s="113"/>
      <c r="F21" s="113"/>
      <c r="G21" s="113"/>
      <c r="H21" s="113"/>
      <c r="I21" s="113"/>
      <c r="J21" s="113"/>
      <c r="K21" s="113"/>
      <c r="L21" s="113"/>
      <c r="M21" s="113"/>
      <c r="N21" s="113"/>
      <c r="O21" s="113"/>
      <c r="P21" s="113"/>
      <c r="Q21" s="113"/>
      <c r="R21" s="113"/>
      <c r="S21" s="113"/>
    </row>
    <row r="22" spans="1:19" x14ac:dyDescent="0.2">
      <c r="A22" s="91" t="s">
        <v>177</v>
      </c>
      <c r="B22" s="110"/>
      <c r="C22" s="110"/>
      <c r="D22" s="110"/>
      <c r="E22" s="110"/>
      <c r="F22" s="110"/>
      <c r="G22" s="110"/>
      <c r="H22" s="110"/>
      <c r="I22" s="110"/>
      <c r="J22" s="110"/>
      <c r="K22" s="110"/>
      <c r="L22" s="110"/>
      <c r="M22" s="110">
        <v>66.119</v>
      </c>
      <c r="N22" s="110">
        <v>95.52</v>
      </c>
      <c r="O22" s="110">
        <v>119.42</v>
      </c>
      <c r="P22" s="109">
        <f>122557837/1000000</f>
        <v>122.55783700000001</v>
      </c>
      <c r="Q22" s="109">
        <f>139294314.66/1000000</f>
        <v>139.29431466</v>
      </c>
      <c r="R22" s="109">
        <f>24016475/1000000</f>
        <v>24.016475</v>
      </c>
      <c r="S22" s="109">
        <f>811775.11/1000000</f>
        <v>0.81177511000000002</v>
      </c>
    </row>
    <row r="23" spans="1:19" ht="15" thickBot="1" x14ac:dyDescent="0.25">
      <c r="A23" s="91" t="s">
        <v>176</v>
      </c>
      <c r="B23" s="110"/>
      <c r="C23" s="110"/>
      <c r="D23" s="110"/>
      <c r="E23" s="110"/>
      <c r="F23" s="110"/>
      <c r="G23" s="110"/>
      <c r="H23" s="110"/>
      <c r="I23" s="110"/>
      <c r="J23" s="110"/>
      <c r="K23" s="110"/>
      <c r="L23" s="110"/>
      <c r="M23" s="108">
        <v>3.948</v>
      </c>
      <c r="N23" s="108">
        <v>2.76</v>
      </c>
      <c r="O23" s="108">
        <v>3.71</v>
      </c>
      <c r="P23" s="112">
        <f>3776690/1000000</f>
        <v>3.7766899999999999</v>
      </c>
      <c r="Q23" s="112">
        <f>16745572/1000000</f>
        <v>16.745571999999999</v>
      </c>
      <c r="R23" s="112">
        <f>5743316/1000000</f>
        <v>5.7433160000000001</v>
      </c>
      <c r="S23" s="112">
        <f>2440900.22/1000000</f>
        <v>2.4409002200000001</v>
      </c>
    </row>
    <row r="24" spans="1:19" ht="15.75" thickTop="1" x14ac:dyDescent="0.2">
      <c r="A24" s="94" t="s">
        <v>175</v>
      </c>
      <c r="B24" s="105"/>
      <c r="C24" s="105"/>
      <c r="D24" s="105"/>
      <c r="E24" s="105"/>
      <c r="F24" s="105"/>
      <c r="G24" s="105"/>
      <c r="H24" s="105"/>
      <c r="I24" s="105"/>
      <c r="J24" s="105"/>
      <c r="K24" s="105"/>
      <c r="L24" s="105"/>
      <c r="M24" s="111">
        <f t="shared" ref="M24:S24" si="3">SUM(M22:M23)</f>
        <v>70.066999999999993</v>
      </c>
      <c r="N24" s="111">
        <f t="shared" si="3"/>
        <v>98.28</v>
      </c>
      <c r="O24" s="111">
        <f t="shared" si="3"/>
        <v>123.13</v>
      </c>
      <c r="P24" s="111">
        <f t="shared" si="3"/>
        <v>126.33452700000001</v>
      </c>
      <c r="Q24" s="111">
        <f t="shared" si="3"/>
        <v>156.03988666000001</v>
      </c>
      <c r="R24" s="111">
        <f t="shared" si="3"/>
        <v>29.759791</v>
      </c>
      <c r="S24" s="111">
        <f t="shared" si="3"/>
        <v>3.2526753300000002</v>
      </c>
    </row>
    <row r="25" spans="1:19" ht="15" x14ac:dyDescent="0.2">
      <c r="A25" s="91"/>
      <c r="B25" s="105"/>
      <c r="C25" s="105"/>
      <c r="D25" s="105"/>
      <c r="E25" s="105"/>
      <c r="F25" s="105"/>
      <c r="G25" s="105"/>
      <c r="H25" s="105"/>
      <c r="I25" s="105"/>
      <c r="J25" s="105"/>
      <c r="K25" s="105"/>
      <c r="L25" s="105"/>
      <c r="M25" s="105"/>
      <c r="N25" s="110"/>
      <c r="O25" s="110"/>
      <c r="P25" s="110"/>
      <c r="Q25" s="109"/>
      <c r="R25" s="101"/>
      <c r="S25" s="101"/>
    </row>
    <row r="26" spans="1:19" x14ac:dyDescent="0.2">
      <c r="A26" s="91" t="s">
        <v>174</v>
      </c>
      <c r="B26" s="110">
        <v>186</v>
      </c>
      <c r="C26" s="110">
        <v>159</v>
      </c>
      <c r="D26" s="110">
        <v>280</v>
      </c>
      <c r="E26" s="110">
        <v>186</v>
      </c>
      <c r="F26" s="110">
        <v>133</v>
      </c>
      <c r="G26" s="110">
        <v>200</v>
      </c>
      <c r="H26" s="110">
        <v>314</v>
      </c>
      <c r="I26" s="110">
        <v>191</v>
      </c>
      <c r="J26" s="110">
        <v>246</v>
      </c>
      <c r="K26" s="110">
        <v>159</v>
      </c>
      <c r="L26" s="110">
        <v>212</v>
      </c>
      <c r="M26" s="110">
        <v>312.7</v>
      </c>
      <c r="N26" s="110">
        <v>448.85</v>
      </c>
      <c r="O26" s="110">
        <v>186.69</v>
      </c>
      <c r="P26" s="109">
        <f>138496104/1000000</f>
        <v>138.496104</v>
      </c>
      <c r="Q26" s="109">
        <f>190202842.36/1000000</f>
        <v>190.20284236000001</v>
      </c>
      <c r="R26" s="109">
        <f>76528046.57/1000000</f>
        <v>76.528046569999987</v>
      </c>
      <c r="S26" s="109">
        <f>92200577.36/1000000</f>
        <v>92.200577359999997</v>
      </c>
    </row>
    <row r="27" spans="1:19" ht="15" thickBot="1" x14ac:dyDescent="0.25">
      <c r="A27" s="91" t="s">
        <v>173</v>
      </c>
      <c r="B27" s="108">
        <v>218</v>
      </c>
      <c r="C27" s="108">
        <v>195</v>
      </c>
      <c r="D27" s="108">
        <v>182</v>
      </c>
      <c r="E27" s="108">
        <v>553</v>
      </c>
      <c r="F27" s="108">
        <v>574</v>
      </c>
      <c r="G27" s="108">
        <v>1359</v>
      </c>
      <c r="H27" s="108">
        <v>963</v>
      </c>
      <c r="I27" s="108">
        <v>1202</v>
      </c>
      <c r="J27" s="108">
        <v>1095</v>
      </c>
      <c r="K27" s="108">
        <v>1084</v>
      </c>
      <c r="L27" s="108">
        <v>1267</v>
      </c>
      <c r="M27" s="108">
        <v>1264.5999999999999</v>
      </c>
      <c r="N27" s="108">
        <v>1616.05</v>
      </c>
      <c r="O27" s="108">
        <v>1147.1199999999999</v>
      </c>
      <c r="P27" s="107">
        <f>902659142/1000000</f>
        <v>902.65914199999997</v>
      </c>
      <c r="Q27" s="107">
        <f>805913091.93/1000000</f>
        <v>805.91309192999995</v>
      </c>
      <c r="R27" s="107">
        <f>1038449796/1000000</f>
        <v>1038.4497960000001</v>
      </c>
      <c r="S27" s="107">
        <f>1023770121.91/1000000</f>
        <v>1023.7701219099999</v>
      </c>
    </row>
    <row r="28" spans="1:19" ht="15.75" thickTop="1" x14ac:dyDescent="0.2">
      <c r="A28" s="106" t="s">
        <v>172</v>
      </c>
      <c r="B28" s="105">
        <f t="shared" ref="B28:S28" si="4">B27+B26</f>
        <v>404</v>
      </c>
      <c r="C28" s="105">
        <f t="shared" si="4"/>
        <v>354</v>
      </c>
      <c r="D28" s="105">
        <f t="shared" si="4"/>
        <v>462</v>
      </c>
      <c r="E28" s="105">
        <f t="shared" si="4"/>
        <v>739</v>
      </c>
      <c r="F28" s="105">
        <f t="shared" si="4"/>
        <v>707</v>
      </c>
      <c r="G28" s="105">
        <f t="shared" si="4"/>
        <v>1559</v>
      </c>
      <c r="H28" s="105">
        <f t="shared" si="4"/>
        <v>1277</v>
      </c>
      <c r="I28" s="105">
        <f t="shared" si="4"/>
        <v>1393</v>
      </c>
      <c r="J28" s="105">
        <f t="shared" si="4"/>
        <v>1341</v>
      </c>
      <c r="K28" s="105">
        <f t="shared" si="4"/>
        <v>1243</v>
      </c>
      <c r="L28" s="105">
        <f t="shared" si="4"/>
        <v>1479</v>
      </c>
      <c r="M28" s="105">
        <f t="shared" si="4"/>
        <v>1577.3</v>
      </c>
      <c r="N28" s="105">
        <f t="shared" si="4"/>
        <v>2064.9</v>
      </c>
      <c r="O28" s="105">
        <f t="shared" si="4"/>
        <v>1333.81</v>
      </c>
      <c r="P28" s="105">
        <f t="shared" si="4"/>
        <v>1041.155246</v>
      </c>
      <c r="Q28" s="105">
        <f t="shared" si="4"/>
        <v>996.11593428999993</v>
      </c>
      <c r="R28" s="105">
        <f t="shared" si="4"/>
        <v>1114.9778425700001</v>
      </c>
      <c r="S28" s="105">
        <f t="shared" si="4"/>
        <v>1115.9706992699998</v>
      </c>
    </row>
    <row r="29" spans="1:19" ht="15" x14ac:dyDescent="0.2">
      <c r="A29" s="91"/>
      <c r="B29" s="104"/>
      <c r="C29" s="104"/>
      <c r="D29" s="104"/>
      <c r="E29" s="104"/>
      <c r="F29" s="104"/>
      <c r="G29" s="104"/>
      <c r="H29" s="104"/>
      <c r="I29" s="104"/>
      <c r="J29" s="104"/>
      <c r="K29" s="104"/>
      <c r="L29" s="104"/>
      <c r="M29" s="104"/>
      <c r="N29" s="103"/>
      <c r="O29" s="103"/>
      <c r="P29" s="103"/>
      <c r="Q29" s="102"/>
      <c r="R29" s="101"/>
      <c r="S29" s="101"/>
    </row>
    <row r="30" spans="1:19" x14ac:dyDescent="0.2">
      <c r="A30" s="91" t="s">
        <v>171</v>
      </c>
      <c r="B30" s="93">
        <v>0</v>
      </c>
      <c r="C30" s="93">
        <v>2</v>
      </c>
      <c r="D30" s="93">
        <v>0</v>
      </c>
      <c r="E30" s="100">
        <v>0</v>
      </c>
      <c r="F30" s="100">
        <v>0</v>
      </c>
      <c r="G30" s="100">
        <v>0</v>
      </c>
      <c r="H30" s="100">
        <v>1</v>
      </c>
      <c r="I30" s="100">
        <v>1</v>
      </c>
      <c r="J30" s="100">
        <v>0</v>
      </c>
      <c r="K30" s="100">
        <v>0</v>
      </c>
      <c r="L30" s="100">
        <v>1</v>
      </c>
      <c r="M30" s="100">
        <v>0</v>
      </c>
      <c r="N30" s="100">
        <v>3</v>
      </c>
      <c r="O30" s="100">
        <v>2</v>
      </c>
      <c r="P30" s="93">
        <v>2</v>
      </c>
      <c r="Q30" s="93">
        <v>1</v>
      </c>
      <c r="R30" s="99">
        <v>0</v>
      </c>
      <c r="S30" s="99">
        <v>0</v>
      </c>
    </row>
    <row r="31" spans="1:19" x14ac:dyDescent="0.2">
      <c r="A31" s="91" t="s">
        <v>170</v>
      </c>
      <c r="B31" s="93">
        <v>29</v>
      </c>
      <c r="C31" s="93">
        <v>16</v>
      </c>
      <c r="D31" s="93">
        <v>29</v>
      </c>
      <c r="E31" s="93">
        <v>5</v>
      </c>
      <c r="F31" s="93">
        <v>16</v>
      </c>
      <c r="G31" s="93">
        <v>19</v>
      </c>
      <c r="H31" s="93">
        <v>14</v>
      </c>
      <c r="I31" s="93">
        <v>8</v>
      </c>
      <c r="J31" s="93">
        <v>10</v>
      </c>
      <c r="K31" s="93">
        <v>3</v>
      </c>
      <c r="L31" s="93">
        <v>16</v>
      </c>
      <c r="M31" s="93">
        <v>11</v>
      </c>
      <c r="N31" s="93">
        <v>15</v>
      </c>
      <c r="O31" s="93">
        <v>9</v>
      </c>
      <c r="P31" s="91">
        <v>1</v>
      </c>
      <c r="Q31" s="91">
        <v>1</v>
      </c>
      <c r="R31" s="92">
        <v>0</v>
      </c>
      <c r="S31" s="92">
        <v>0</v>
      </c>
    </row>
    <row r="32" spans="1:19" ht="15" thickBot="1" x14ac:dyDescent="0.25">
      <c r="A32" s="91" t="s">
        <v>169</v>
      </c>
      <c r="B32" s="90">
        <v>1</v>
      </c>
      <c r="C32" s="90">
        <v>0</v>
      </c>
      <c r="D32" s="90">
        <v>2</v>
      </c>
      <c r="E32" s="90">
        <v>5</v>
      </c>
      <c r="F32" s="90">
        <v>2</v>
      </c>
      <c r="G32" s="90">
        <v>2</v>
      </c>
      <c r="H32" s="90">
        <v>0</v>
      </c>
      <c r="I32" s="90">
        <v>2</v>
      </c>
      <c r="J32" s="90">
        <v>1</v>
      </c>
      <c r="K32" s="90">
        <v>0</v>
      </c>
      <c r="L32" s="90">
        <v>1</v>
      </c>
      <c r="M32" s="90">
        <v>0</v>
      </c>
      <c r="N32" s="90">
        <v>1</v>
      </c>
      <c r="O32" s="90">
        <v>0</v>
      </c>
      <c r="P32" s="89">
        <v>1</v>
      </c>
      <c r="Q32" s="89">
        <v>1</v>
      </c>
      <c r="R32" s="88">
        <v>1</v>
      </c>
      <c r="S32" s="88">
        <v>0</v>
      </c>
    </row>
    <row r="33" spans="1:19" ht="15.75" thickTop="1" x14ac:dyDescent="0.2">
      <c r="A33" s="94" t="s">
        <v>168</v>
      </c>
      <c r="B33" s="95">
        <v>30</v>
      </c>
      <c r="C33" s="95">
        <v>18</v>
      </c>
      <c r="D33" s="95">
        <v>31</v>
      </c>
      <c r="E33" s="95">
        <v>10</v>
      </c>
      <c r="F33" s="95">
        <v>18</v>
      </c>
      <c r="G33" s="95">
        <v>21</v>
      </c>
      <c r="H33" s="95">
        <v>15</v>
      </c>
      <c r="I33" s="95">
        <v>11</v>
      </c>
      <c r="J33" s="95">
        <v>11</v>
      </c>
      <c r="K33" s="95">
        <v>3</v>
      </c>
      <c r="L33" s="95">
        <v>18</v>
      </c>
      <c r="M33" s="95">
        <v>11</v>
      </c>
      <c r="N33" s="95">
        <v>19</v>
      </c>
      <c r="O33" s="95">
        <v>11</v>
      </c>
      <c r="P33" s="94">
        <f>P30+P31+P32</f>
        <v>4</v>
      </c>
      <c r="Q33" s="94">
        <f>SUM(Q30:Q32)</f>
        <v>3</v>
      </c>
      <c r="R33" s="94">
        <f>SUM(R30:R32)</f>
        <v>1</v>
      </c>
      <c r="S33" s="94">
        <f>SUM(S30:S32)</f>
        <v>0</v>
      </c>
    </row>
    <row r="34" spans="1:19" ht="15" x14ac:dyDescent="0.2">
      <c r="A34" s="94"/>
      <c r="B34" s="95"/>
      <c r="C34" s="95"/>
      <c r="D34" s="95"/>
      <c r="E34" s="95"/>
      <c r="F34" s="95"/>
      <c r="G34" s="95"/>
      <c r="H34" s="95"/>
      <c r="I34" s="95"/>
      <c r="J34" s="95"/>
      <c r="K34" s="95"/>
      <c r="L34" s="95"/>
      <c r="M34" s="95"/>
      <c r="N34" s="95"/>
      <c r="O34" s="95"/>
      <c r="P34" s="94"/>
      <c r="Q34" s="94"/>
      <c r="R34" s="94"/>
      <c r="S34" s="94"/>
    </row>
    <row r="35" spans="1:19" x14ac:dyDescent="0.2">
      <c r="A35" s="91" t="s">
        <v>167</v>
      </c>
      <c r="B35" s="98">
        <v>9</v>
      </c>
      <c r="C35" s="98">
        <v>8</v>
      </c>
      <c r="D35" s="98">
        <v>5</v>
      </c>
      <c r="E35" s="98">
        <v>12</v>
      </c>
      <c r="F35" s="98">
        <v>20</v>
      </c>
      <c r="G35" s="98">
        <v>16</v>
      </c>
      <c r="H35" s="98">
        <v>12</v>
      </c>
      <c r="I35" s="98">
        <v>14</v>
      </c>
      <c r="J35" s="98">
        <v>9</v>
      </c>
      <c r="K35" s="98">
        <v>13</v>
      </c>
      <c r="L35" s="98">
        <v>12</v>
      </c>
      <c r="M35" s="93">
        <v>12</v>
      </c>
      <c r="N35" s="93">
        <v>9</v>
      </c>
      <c r="O35" s="93">
        <v>15</v>
      </c>
      <c r="P35" s="91">
        <v>12</v>
      </c>
      <c r="Q35" s="91">
        <v>16</v>
      </c>
      <c r="R35" s="92">
        <v>4</v>
      </c>
      <c r="S35" s="92">
        <v>5</v>
      </c>
    </row>
    <row r="36" spans="1:19" x14ac:dyDescent="0.2">
      <c r="A36" s="91" t="s">
        <v>166</v>
      </c>
      <c r="B36" s="98">
        <v>2</v>
      </c>
      <c r="C36" s="98">
        <v>2</v>
      </c>
      <c r="D36" s="98">
        <v>1</v>
      </c>
      <c r="E36" s="98">
        <v>2</v>
      </c>
      <c r="F36" s="98">
        <v>4</v>
      </c>
      <c r="G36" s="98">
        <v>4</v>
      </c>
      <c r="H36" s="98">
        <v>1</v>
      </c>
      <c r="I36" s="98">
        <v>6</v>
      </c>
      <c r="J36" s="98">
        <v>2</v>
      </c>
      <c r="K36" s="98">
        <v>1</v>
      </c>
      <c r="L36" s="98">
        <v>1</v>
      </c>
      <c r="M36" s="93">
        <v>3</v>
      </c>
      <c r="N36" s="93">
        <v>2</v>
      </c>
      <c r="O36" s="93">
        <v>2</v>
      </c>
      <c r="P36" s="91">
        <v>3</v>
      </c>
      <c r="Q36" s="91">
        <v>1</v>
      </c>
      <c r="R36" s="92">
        <v>1</v>
      </c>
      <c r="S36" s="92">
        <v>1</v>
      </c>
    </row>
    <row r="37" spans="1:19" ht="15" thickBot="1" x14ac:dyDescent="0.25">
      <c r="A37" s="91" t="s">
        <v>165</v>
      </c>
      <c r="B37" s="97">
        <v>3</v>
      </c>
      <c r="C37" s="97">
        <v>0</v>
      </c>
      <c r="D37" s="97">
        <v>0</v>
      </c>
      <c r="E37" s="97">
        <v>0</v>
      </c>
      <c r="F37" s="97">
        <v>1</v>
      </c>
      <c r="G37" s="97">
        <v>0</v>
      </c>
      <c r="H37" s="97">
        <v>0</v>
      </c>
      <c r="I37" s="97">
        <v>1</v>
      </c>
      <c r="J37" s="97">
        <v>0</v>
      </c>
      <c r="K37" s="97">
        <v>0</v>
      </c>
      <c r="L37" s="97">
        <v>0</v>
      </c>
      <c r="M37" s="97">
        <v>0</v>
      </c>
      <c r="N37" s="90">
        <v>0</v>
      </c>
      <c r="O37" s="90">
        <v>2</v>
      </c>
      <c r="P37" s="89">
        <v>1</v>
      </c>
      <c r="Q37" s="89">
        <v>0</v>
      </c>
      <c r="R37" s="88">
        <v>0</v>
      </c>
      <c r="S37" s="88">
        <v>0</v>
      </c>
    </row>
    <row r="38" spans="1:19" ht="15.75" thickTop="1" x14ac:dyDescent="0.2">
      <c r="A38" s="94" t="s">
        <v>164</v>
      </c>
      <c r="B38" s="96">
        <v>14</v>
      </c>
      <c r="C38" s="96">
        <v>10</v>
      </c>
      <c r="D38" s="96">
        <v>6</v>
      </c>
      <c r="E38" s="96">
        <v>14</v>
      </c>
      <c r="F38" s="96">
        <v>25</v>
      </c>
      <c r="G38" s="96">
        <v>20</v>
      </c>
      <c r="H38" s="96">
        <v>13</v>
      </c>
      <c r="I38" s="96">
        <v>21</v>
      </c>
      <c r="J38" s="96">
        <v>11</v>
      </c>
      <c r="K38" s="96">
        <v>14</v>
      </c>
      <c r="L38" s="96">
        <v>13</v>
      </c>
      <c r="M38" s="95">
        <v>15</v>
      </c>
      <c r="N38" s="95">
        <v>11</v>
      </c>
      <c r="O38" s="95">
        <v>19</v>
      </c>
      <c r="P38" s="94">
        <f>P37+P36+P35</f>
        <v>16</v>
      </c>
      <c r="Q38" s="94">
        <f>SUM(Q35:Q37)</f>
        <v>17</v>
      </c>
      <c r="R38" s="94">
        <f>SUM(R35:R37)</f>
        <v>5</v>
      </c>
      <c r="S38" s="94">
        <f>SUM(S35:S37)</f>
        <v>6</v>
      </c>
    </row>
    <row r="39" spans="1:19" ht="15" x14ac:dyDescent="0.2">
      <c r="A39" s="94"/>
      <c r="B39" s="96"/>
      <c r="C39" s="96"/>
      <c r="D39" s="96"/>
      <c r="E39" s="96"/>
      <c r="F39" s="96"/>
      <c r="G39" s="96"/>
      <c r="H39" s="96"/>
      <c r="I39" s="96"/>
      <c r="J39" s="96"/>
      <c r="K39" s="96"/>
      <c r="L39" s="96"/>
      <c r="M39" s="95"/>
      <c r="N39" s="95"/>
      <c r="O39" s="95"/>
      <c r="P39" s="94"/>
      <c r="Q39" s="94"/>
      <c r="R39" s="94"/>
      <c r="S39" s="94"/>
    </row>
    <row r="40" spans="1:19" x14ac:dyDescent="0.2">
      <c r="A40" s="91" t="s">
        <v>163</v>
      </c>
      <c r="B40" s="93">
        <v>82</v>
      </c>
      <c r="C40" s="93">
        <v>86</v>
      </c>
      <c r="D40" s="93">
        <v>105</v>
      </c>
      <c r="E40" s="93">
        <v>104</v>
      </c>
      <c r="F40" s="93">
        <v>79</v>
      </c>
      <c r="G40" s="93">
        <v>76</v>
      </c>
      <c r="H40" s="93">
        <v>89</v>
      </c>
      <c r="I40" s="93">
        <v>71</v>
      </c>
      <c r="J40" s="93">
        <v>70</v>
      </c>
      <c r="K40" s="93">
        <v>73</v>
      </c>
      <c r="L40" s="93">
        <v>56</v>
      </c>
      <c r="M40" s="93">
        <v>52</v>
      </c>
      <c r="N40" s="93">
        <v>59</v>
      </c>
      <c r="O40" s="93">
        <v>51</v>
      </c>
      <c r="P40" s="91">
        <v>42</v>
      </c>
      <c r="Q40" s="91">
        <v>33</v>
      </c>
      <c r="R40" s="92">
        <v>29</v>
      </c>
      <c r="S40" s="92">
        <v>23</v>
      </c>
    </row>
    <row r="41" spans="1:19" ht="15" thickBot="1" x14ac:dyDescent="0.25">
      <c r="A41" s="91" t="s">
        <v>162</v>
      </c>
      <c r="B41" s="90">
        <v>12</v>
      </c>
      <c r="C41" s="90">
        <v>12</v>
      </c>
      <c r="D41" s="90">
        <v>14</v>
      </c>
      <c r="E41" s="90">
        <v>19</v>
      </c>
      <c r="F41" s="90">
        <v>21</v>
      </c>
      <c r="G41" s="90">
        <v>23</v>
      </c>
      <c r="H41" s="90">
        <v>23</v>
      </c>
      <c r="I41" s="90">
        <v>24</v>
      </c>
      <c r="J41" s="90">
        <v>23</v>
      </c>
      <c r="K41" s="90">
        <v>23</v>
      </c>
      <c r="L41" s="90">
        <v>24</v>
      </c>
      <c r="M41" s="90">
        <v>24</v>
      </c>
      <c r="N41" s="90">
        <v>25</v>
      </c>
      <c r="O41" s="90">
        <v>25</v>
      </c>
      <c r="P41" s="89">
        <v>25</v>
      </c>
      <c r="Q41" s="89">
        <v>26</v>
      </c>
      <c r="R41" s="88">
        <v>27</v>
      </c>
      <c r="S41" s="88">
        <v>27</v>
      </c>
    </row>
    <row r="42" spans="1:19" ht="15.75" thickTop="1" x14ac:dyDescent="0.25">
      <c r="A42" s="87" t="s">
        <v>161</v>
      </c>
      <c r="B42" s="86">
        <f t="shared" ref="B42:S42" si="5">SUM(B40:B41)</f>
        <v>94</v>
      </c>
      <c r="C42" s="86">
        <f t="shared" si="5"/>
        <v>98</v>
      </c>
      <c r="D42" s="86">
        <f t="shared" si="5"/>
        <v>119</v>
      </c>
      <c r="E42" s="86">
        <f t="shared" si="5"/>
        <v>123</v>
      </c>
      <c r="F42" s="86">
        <f t="shared" si="5"/>
        <v>100</v>
      </c>
      <c r="G42" s="86">
        <f t="shared" si="5"/>
        <v>99</v>
      </c>
      <c r="H42" s="86">
        <f t="shared" si="5"/>
        <v>112</v>
      </c>
      <c r="I42" s="86">
        <f t="shared" si="5"/>
        <v>95</v>
      </c>
      <c r="J42" s="86">
        <f t="shared" si="5"/>
        <v>93</v>
      </c>
      <c r="K42" s="86">
        <f t="shared" si="5"/>
        <v>96</v>
      </c>
      <c r="L42" s="86">
        <f t="shared" si="5"/>
        <v>80</v>
      </c>
      <c r="M42" s="86">
        <f t="shared" si="5"/>
        <v>76</v>
      </c>
      <c r="N42" s="86">
        <f t="shared" si="5"/>
        <v>84</v>
      </c>
      <c r="O42" s="86">
        <f t="shared" si="5"/>
        <v>76</v>
      </c>
      <c r="P42" s="86">
        <f t="shared" si="5"/>
        <v>67</v>
      </c>
      <c r="Q42" s="86">
        <f t="shared" si="5"/>
        <v>59</v>
      </c>
      <c r="R42" s="86">
        <f t="shared" si="5"/>
        <v>56</v>
      </c>
      <c r="S42" s="86">
        <f t="shared" si="5"/>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072"/>
    <pageSetUpPr fitToPage="1"/>
  </sheetPr>
  <dimension ref="A1:T38"/>
  <sheetViews>
    <sheetView zoomScale="85" zoomScaleNormal="85" zoomScalePageLayoutView="85" workbookViewId="0"/>
  </sheetViews>
  <sheetFormatPr defaultColWidth="11.42578125" defaultRowHeight="12" customHeight="1" x14ac:dyDescent="0.2"/>
  <cols>
    <col min="1" max="1" width="27.28515625" customWidth="1"/>
    <col min="2" max="2" width="21" bestFit="1" customWidth="1"/>
    <col min="3" max="4" width="13" bestFit="1" customWidth="1"/>
    <col min="5" max="5" width="10" bestFit="1" customWidth="1"/>
    <col min="6" max="7" width="13" bestFit="1" customWidth="1"/>
    <col min="8" max="8" width="10" bestFit="1" customWidth="1"/>
    <col min="9" max="10" width="13" bestFit="1" customWidth="1"/>
    <col min="11" max="11" width="10" bestFit="1" customWidth="1"/>
    <col min="12" max="13" width="13" bestFit="1" customWidth="1"/>
    <col min="14" max="14" width="8" bestFit="1" customWidth="1"/>
    <col min="15" max="16" width="13" bestFit="1" customWidth="1"/>
    <col min="17" max="17" width="8" bestFit="1" customWidth="1"/>
    <col min="18" max="19" width="13" bestFit="1" customWidth="1"/>
    <col min="20" max="20" width="8" bestFit="1" customWidth="1"/>
  </cols>
  <sheetData>
    <row r="1" spans="1:20" s="138" customFormat="1" ht="12" customHeight="1" x14ac:dyDescent="0.2"/>
    <row r="2" spans="1:20" ht="17.100000000000001" customHeight="1" x14ac:dyDescent="0.25">
      <c r="A2" s="140" t="s">
        <v>0</v>
      </c>
      <c r="B2" s="139"/>
      <c r="C2" s="139"/>
      <c r="D2" s="139"/>
      <c r="E2" s="139"/>
      <c r="F2" s="139"/>
      <c r="G2" s="139"/>
      <c r="H2" s="139"/>
      <c r="I2" s="139"/>
      <c r="J2" s="139"/>
      <c r="K2" s="139"/>
      <c r="L2" s="139"/>
      <c r="M2" s="139"/>
      <c r="N2" s="139"/>
      <c r="O2" s="139"/>
      <c r="P2" s="139"/>
      <c r="Q2" s="139"/>
      <c r="R2" s="139"/>
      <c r="S2" s="139"/>
      <c r="T2" s="139"/>
    </row>
    <row r="3" spans="1:20" ht="12" customHeight="1" thickBot="1" x14ac:dyDescent="0.25"/>
    <row r="4" spans="1:20" ht="37.5" customHeight="1" thickBot="1" x14ac:dyDescent="0.25">
      <c r="A4" s="154" t="s">
        <v>8</v>
      </c>
      <c r="B4" s="156" t="s">
        <v>9</v>
      </c>
      <c r="C4" s="151" t="s">
        <v>2</v>
      </c>
      <c r="D4" s="151"/>
      <c r="E4" s="151"/>
      <c r="F4" s="151" t="s">
        <v>3</v>
      </c>
      <c r="G4" s="151"/>
      <c r="H4" s="151"/>
      <c r="I4" s="151" t="s">
        <v>4</v>
      </c>
      <c r="J4" s="151"/>
      <c r="K4" s="151"/>
      <c r="L4" s="151" t="s">
        <v>5</v>
      </c>
      <c r="M4" s="151"/>
      <c r="N4" s="151"/>
      <c r="O4" s="151" t="s">
        <v>6</v>
      </c>
      <c r="P4" s="151"/>
      <c r="Q4" s="151"/>
      <c r="R4" s="151" t="s">
        <v>7</v>
      </c>
      <c r="S4" s="151"/>
      <c r="T4" s="151"/>
    </row>
    <row r="5" spans="1:20" ht="14.25" customHeight="1" thickBot="1" x14ac:dyDescent="0.3">
      <c r="A5" s="155"/>
      <c r="B5" s="155"/>
      <c r="C5" s="1" t="s">
        <v>10</v>
      </c>
      <c r="D5" s="1" t="s">
        <v>11</v>
      </c>
      <c r="E5" s="1" t="s">
        <v>12</v>
      </c>
      <c r="F5" s="1" t="s">
        <v>10</v>
      </c>
      <c r="G5" s="1" t="s">
        <v>11</v>
      </c>
      <c r="H5" s="1" t="s">
        <v>12</v>
      </c>
      <c r="I5" s="1" t="s">
        <v>10</v>
      </c>
      <c r="J5" s="1" t="s">
        <v>11</v>
      </c>
      <c r="K5" s="1" t="s">
        <v>12</v>
      </c>
      <c r="L5" s="1" t="s">
        <v>10</v>
      </c>
      <c r="M5" s="1" t="s">
        <v>11</v>
      </c>
      <c r="N5" s="1" t="s">
        <v>12</v>
      </c>
      <c r="O5" s="1" t="s">
        <v>10</v>
      </c>
      <c r="P5" s="1" t="s">
        <v>11</v>
      </c>
      <c r="Q5" s="1" t="s">
        <v>12</v>
      </c>
      <c r="R5" s="1" t="s">
        <v>10</v>
      </c>
      <c r="S5" s="1" t="s">
        <v>11</v>
      </c>
      <c r="T5" s="1" t="s">
        <v>12</v>
      </c>
    </row>
    <row r="6" spans="1:20" ht="17.100000000000001" customHeight="1" x14ac:dyDescent="0.25">
      <c r="A6" s="4" t="s">
        <v>35</v>
      </c>
      <c r="B6" s="141" t="s">
        <v>23</v>
      </c>
      <c r="C6" s="5">
        <v>36.039255438042403</v>
      </c>
      <c r="D6" s="5">
        <v>226.680089781921</v>
      </c>
      <c r="E6" s="6">
        <v>1302.2005732386799</v>
      </c>
      <c r="F6" s="5">
        <v>36.420348030664499</v>
      </c>
      <c r="G6" s="5">
        <v>229.07708999906799</v>
      </c>
      <c r="H6" s="6">
        <v>1315.8552224071</v>
      </c>
      <c r="I6" s="5">
        <v>38.113880903676502</v>
      </c>
      <c r="J6" s="5">
        <v>239.729090964043</v>
      </c>
      <c r="K6" s="6">
        <v>1376.5349566340701</v>
      </c>
      <c r="L6" s="5">
        <v>0.51813965763671999</v>
      </c>
      <c r="M6" s="5">
        <v>3.25900029523598</v>
      </c>
      <c r="N6" s="6">
        <v>18.5650820358319</v>
      </c>
      <c r="O6" s="5">
        <v>0.89923225025874998</v>
      </c>
      <c r="P6" s="5">
        <v>5.6560005123825396</v>
      </c>
      <c r="Q6" s="6">
        <v>32.219731204254401</v>
      </c>
      <c r="R6" s="5">
        <v>2.59276512327081</v>
      </c>
      <c r="S6" s="5">
        <v>16.3080014773576</v>
      </c>
      <c r="T6" s="6">
        <v>92.899465431220193</v>
      </c>
    </row>
    <row r="7" spans="1:20" ht="17.100000000000001" customHeight="1" x14ac:dyDescent="0.25">
      <c r="A7" s="4" t="s">
        <v>34</v>
      </c>
      <c r="B7" s="141" t="s">
        <v>16</v>
      </c>
      <c r="C7" s="5">
        <v>11.022113545560201</v>
      </c>
      <c r="D7" s="5">
        <v>69.327006280400298</v>
      </c>
      <c r="E7" s="6">
        <v>378.01183605433198</v>
      </c>
      <c r="F7" s="5">
        <v>11.559172693610799</v>
      </c>
      <c r="G7" s="5">
        <v>72.705006586416602</v>
      </c>
      <c r="H7" s="6">
        <v>396.43069136599303</v>
      </c>
      <c r="I7" s="5">
        <v>12.0302521061845</v>
      </c>
      <c r="J7" s="5">
        <v>75.668006854837699</v>
      </c>
      <c r="K7" s="6">
        <v>412.58672105469998</v>
      </c>
      <c r="L7" s="5">
        <v>0.40335081663833999</v>
      </c>
      <c r="M7" s="5">
        <v>2.5370002298293</v>
      </c>
      <c r="N7" s="6">
        <v>13.8332255552648</v>
      </c>
      <c r="O7" s="5">
        <v>0.94040996468892002</v>
      </c>
      <c r="P7" s="5">
        <v>5.9150005358455999</v>
      </c>
      <c r="Q7" s="6">
        <v>32.252080866925901</v>
      </c>
      <c r="R7" s="5">
        <v>1.4114893772625901</v>
      </c>
      <c r="S7" s="5">
        <v>8.8780008042666498</v>
      </c>
      <c r="T7" s="6">
        <v>48.408110555632902</v>
      </c>
    </row>
    <row r="8" spans="1:20" ht="17.100000000000001" customHeight="1" x14ac:dyDescent="0.25">
      <c r="A8" s="4" t="s">
        <v>33</v>
      </c>
      <c r="B8" s="141" t="s">
        <v>16</v>
      </c>
      <c r="C8" s="5">
        <v>9.1123647706963204</v>
      </c>
      <c r="D8" s="5">
        <v>57.315048250598899</v>
      </c>
      <c r="E8" s="6">
        <v>319.12624349885198</v>
      </c>
      <c r="F8" s="5">
        <v>9.4728070442002199</v>
      </c>
      <c r="G8" s="5">
        <v>59.582161872286498</v>
      </c>
      <c r="H8" s="6">
        <v>331.74937609242301</v>
      </c>
      <c r="I8" s="5">
        <v>9.8496674427809197</v>
      </c>
      <c r="J8" s="5">
        <v>61.952542390618397</v>
      </c>
      <c r="K8" s="6">
        <v>344.94749165834997</v>
      </c>
      <c r="L8" s="5">
        <v>1.3741731754798601</v>
      </c>
      <c r="M8" s="5">
        <v>8.6432889638688604</v>
      </c>
      <c r="N8" s="6">
        <v>48.125238008252502</v>
      </c>
      <c r="O8" s="5">
        <v>1.73461544898376</v>
      </c>
      <c r="P8" s="5">
        <v>10.910402585556399</v>
      </c>
      <c r="Q8" s="6">
        <v>60.748370601823602</v>
      </c>
      <c r="R8" s="5">
        <v>2.1114758475644599</v>
      </c>
      <c r="S8" s="5">
        <v>13.2807831038884</v>
      </c>
      <c r="T8" s="6">
        <v>73.946486167751303</v>
      </c>
    </row>
    <row r="9" spans="1:20" ht="17.100000000000001" customHeight="1" x14ac:dyDescent="0.25">
      <c r="A9" s="4" t="s">
        <v>32</v>
      </c>
      <c r="B9" s="141" t="s">
        <v>14</v>
      </c>
      <c r="C9" s="5">
        <v>7.5200951888243397</v>
      </c>
      <c r="D9" s="5">
        <v>47.299974204569502</v>
      </c>
      <c r="E9" s="6">
        <v>286.159435882791</v>
      </c>
      <c r="F9" s="5">
        <v>7.5200951888243397</v>
      </c>
      <c r="G9" s="5">
        <v>47.299974204569502</v>
      </c>
      <c r="H9" s="6">
        <v>286.159435882791</v>
      </c>
      <c r="I9" s="5">
        <v>7.5200951888243397</v>
      </c>
      <c r="J9" s="5">
        <v>47.299974204569502</v>
      </c>
      <c r="K9" s="6">
        <v>286.159435882791</v>
      </c>
      <c r="L9" s="7" t="s">
        <v>17</v>
      </c>
      <c r="M9" s="7" t="s">
        <v>17</v>
      </c>
      <c r="N9" s="8" t="s">
        <v>17</v>
      </c>
      <c r="O9" s="7" t="s">
        <v>17</v>
      </c>
      <c r="P9" s="7" t="s">
        <v>17</v>
      </c>
      <c r="Q9" s="8" t="s">
        <v>17</v>
      </c>
      <c r="R9" s="7" t="s">
        <v>17</v>
      </c>
      <c r="S9" s="7" t="s">
        <v>17</v>
      </c>
      <c r="T9" s="8" t="s">
        <v>17</v>
      </c>
    </row>
    <row r="10" spans="1:20" ht="17.100000000000001" customHeight="1" x14ac:dyDescent="0.25">
      <c r="A10" s="4" t="s">
        <v>86</v>
      </c>
      <c r="B10" s="141" t="s">
        <v>14</v>
      </c>
      <c r="C10" s="5">
        <v>6.9980369098234601</v>
      </c>
      <c r="D10" s="5">
        <v>44.016326523258201</v>
      </c>
      <c r="E10" s="6">
        <v>267.77930039348001</v>
      </c>
      <c r="F10" s="5">
        <v>7.1738768795522798</v>
      </c>
      <c r="G10" s="5">
        <v>45.122326623451798</v>
      </c>
      <c r="H10" s="6">
        <v>274.44699372769998</v>
      </c>
      <c r="I10" s="5">
        <v>7.3846940584495702</v>
      </c>
      <c r="J10" s="5">
        <v>46.4483267435754</v>
      </c>
      <c r="K10" s="6">
        <v>282.44011530747798</v>
      </c>
      <c r="L10" s="5">
        <v>0.52608902335683005</v>
      </c>
      <c r="M10" s="5">
        <v>3.3090002997655299</v>
      </c>
      <c r="N10" s="6">
        <v>19.9580508868879</v>
      </c>
      <c r="O10" s="5">
        <v>0.70192899308564005</v>
      </c>
      <c r="P10" s="5">
        <v>4.4150003999591396</v>
      </c>
      <c r="Q10" s="6">
        <v>26.625744221107698</v>
      </c>
      <c r="R10" s="5">
        <v>0.91274617198293995</v>
      </c>
      <c r="S10" s="5">
        <v>5.7410005200827703</v>
      </c>
      <c r="T10" s="6">
        <v>34.618865800885303</v>
      </c>
    </row>
    <row r="11" spans="1:20" ht="17.100000000000001" customHeight="1" x14ac:dyDescent="0.25">
      <c r="A11" s="4" t="s">
        <v>87</v>
      </c>
      <c r="B11" s="141" t="s">
        <v>14</v>
      </c>
      <c r="C11" s="5">
        <v>6.6024538131927901</v>
      </c>
      <c r="D11" s="5">
        <v>41.528183780836301</v>
      </c>
      <c r="E11" s="6">
        <v>230.835621183168</v>
      </c>
      <c r="F11" s="5">
        <v>6.6024538131927901</v>
      </c>
      <c r="G11" s="5">
        <v>41.528183780836301</v>
      </c>
      <c r="H11" s="6">
        <v>230.835621183168</v>
      </c>
      <c r="I11" s="5">
        <v>6.6024538131927901</v>
      </c>
      <c r="J11" s="5">
        <v>41.528183780836301</v>
      </c>
      <c r="K11" s="6">
        <v>230.835621183168</v>
      </c>
      <c r="L11" s="7" t="s">
        <v>17</v>
      </c>
      <c r="M11" s="7" t="s">
        <v>17</v>
      </c>
      <c r="N11" s="8" t="s">
        <v>17</v>
      </c>
      <c r="O11" s="7" t="s">
        <v>17</v>
      </c>
      <c r="P11" s="7" t="s">
        <v>17</v>
      </c>
      <c r="Q11" s="8" t="s">
        <v>17</v>
      </c>
      <c r="R11" s="7" t="s">
        <v>17</v>
      </c>
      <c r="S11" s="7" t="s">
        <v>17</v>
      </c>
      <c r="T11" s="8" t="s">
        <v>17</v>
      </c>
    </row>
    <row r="12" spans="1:20" ht="17.100000000000001" customHeight="1" x14ac:dyDescent="0.25">
      <c r="A12" s="4" t="s">
        <v>29</v>
      </c>
      <c r="B12" s="141" t="s">
        <v>14</v>
      </c>
      <c r="C12" s="5">
        <v>3.83</v>
      </c>
      <c r="D12" s="5">
        <v>24.089974482334</v>
      </c>
      <c r="E12" s="6">
        <v>143.25118248913</v>
      </c>
      <c r="F12" s="5">
        <v>3.98</v>
      </c>
      <c r="G12" s="5">
        <v>25.033446067804</v>
      </c>
      <c r="H12" s="6">
        <v>148.861542116641</v>
      </c>
      <c r="I12" s="5">
        <v>4.03</v>
      </c>
      <c r="J12" s="5">
        <v>25.347936596294002</v>
      </c>
      <c r="K12" s="6">
        <v>150.731661992478</v>
      </c>
      <c r="L12" s="5">
        <v>8.0000000000000002E-3</v>
      </c>
      <c r="M12" s="5">
        <v>5.0318484558400003E-2</v>
      </c>
      <c r="N12" s="6">
        <v>0.29921918013394999</v>
      </c>
      <c r="O12" s="5">
        <v>0.161</v>
      </c>
      <c r="P12" s="5">
        <v>1.0126595017377999</v>
      </c>
      <c r="Q12" s="6">
        <v>6.0217860001957897</v>
      </c>
      <c r="R12" s="5">
        <v>0.21</v>
      </c>
      <c r="S12" s="5">
        <v>1.3208602196579999</v>
      </c>
      <c r="T12" s="6">
        <v>7.8545034785162402</v>
      </c>
    </row>
    <row r="13" spans="1:20" ht="17.100000000000001" customHeight="1" x14ac:dyDescent="0.25">
      <c r="A13" s="4" t="s">
        <v>28</v>
      </c>
      <c r="B13" s="141" t="s">
        <v>16</v>
      </c>
      <c r="C13" s="5">
        <v>2.9889980603516002</v>
      </c>
      <c r="D13" s="5">
        <v>18.800231593111199</v>
      </c>
      <c r="E13" s="6">
        <v>101.723145381748</v>
      </c>
      <c r="F13" s="5">
        <v>3.3140163439219101</v>
      </c>
      <c r="G13" s="5">
        <v>20.84453502849</v>
      </c>
      <c r="H13" s="6">
        <v>112.784337608638</v>
      </c>
      <c r="I13" s="5">
        <v>3.5701930109065501</v>
      </c>
      <c r="J13" s="5">
        <v>22.455837736226101</v>
      </c>
      <c r="K13" s="6">
        <v>121.502675932359</v>
      </c>
      <c r="L13" s="5">
        <v>0.69345607173518997</v>
      </c>
      <c r="M13" s="5">
        <v>4.3617073296919902</v>
      </c>
      <c r="N13" s="6">
        <v>23.6000597446615</v>
      </c>
      <c r="O13" s="5">
        <v>1.0184743553054201</v>
      </c>
      <c r="P13" s="5">
        <v>6.4060107650702403</v>
      </c>
      <c r="Q13" s="6">
        <v>34.661251971548097</v>
      </c>
      <c r="R13" s="5">
        <v>1.27465102229006</v>
      </c>
      <c r="S13" s="5">
        <v>8.0173134728063804</v>
      </c>
      <c r="T13" s="6">
        <v>43.379590295268898</v>
      </c>
    </row>
    <row r="14" spans="1:20" ht="17.100000000000001" customHeight="1" x14ac:dyDescent="0.25">
      <c r="A14" s="4" t="s">
        <v>27</v>
      </c>
      <c r="B14" s="141" t="s">
        <v>16</v>
      </c>
      <c r="C14" s="5">
        <v>1.8126035827151099</v>
      </c>
      <c r="D14" s="5">
        <v>11.4009331734188</v>
      </c>
      <c r="E14" s="6">
        <v>72.907123805071805</v>
      </c>
      <c r="F14" s="5">
        <v>2.4882979327151098</v>
      </c>
      <c r="G14" s="5">
        <v>15.650922638002999</v>
      </c>
      <c r="H14" s="6">
        <v>100.085119092958</v>
      </c>
      <c r="I14" s="5">
        <v>3.39976702271511</v>
      </c>
      <c r="J14" s="5">
        <v>21.383890554331</v>
      </c>
      <c r="K14" s="6">
        <v>136.74652174206199</v>
      </c>
      <c r="L14" s="5">
        <v>0.68988351000000003</v>
      </c>
      <c r="M14" s="5">
        <v>4.3392365931287298</v>
      </c>
      <c r="N14" s="6">
        <v>27.7487162412571</v>
      </c>
      <c r="O14" s="5">
        <v>1.3655778599999999</v>
      </c>
      <c r="P14" s="5">
        <v>8.5892260577128692</v>
      </c>
      <c r="Q14" s="6">
        <v>54.926711529143702</v>
      </c>
      <c r="R14" s="5">
        <v>2.2770469499999999</v>
      </c>
      <c r="S14" s="5">
        <v>14.3221939740409</v>
      </c>
      <c r="T14" s="6">
        <v>91.588114178247196</v>
      </c>
    </row>
    <row r="15" spans="1:20" ht="17.100000000000001" customHeight="1" x14ac:dyDescent="0.25">
      <c r="A15" s="4" t="s">
        <v>88</v>
      </c>
      <c r="B15" s="141" t="s">
        <v>16</v>
      </c>
      <c r="C15" s="5">
        <v>1.5376882140889001</v>
      </c>
      <c r="D15" s="5">
        <v>9.6717675820332403</v>
      </c>
      <c r="E15" s="6">
        <v>44.477318590004401</v>
      </c>
      <c r="F15" s="5">
        <v>2.2715182140888999</v>
      </c>
      <c r="G15" s="5">
        <v>14.287419272469601</v>
      </c>
      <c r="H15" s="6">
        <v>65.740100702815198</v>
      </c>
      <c r="I15" s="5">
        <v>3.3559282140889</v>
      </c>
      <c r="J15" s="5">
        <v>21.108152752466399</v>
      </c>
      <c r="K15" s="6">
        <v>97.003788824177093</v>
      </c>
      <c r="L15" s="5">
        <v>0.87463000000000002</v>
      </c>
      <c r="M15" s="5">
        <v>5.5012570186641803</v>
      </c>
      <c r="N15" s="6">
        <v>25.305572551194199</v>
      </c>
      <c r="O15" s="5">
        <v>1.60846</v>
      </c>
      <c r="P15" s="5">
        <v>10.1169087091005</v>
      </c>
      <c r="Q15" s="6">
        <v>46.568354664005</v>
      </c>
      <c r="R15" s="5">
        <v>2.6928700000000001</v>
      </c>
      <c r="S15" s="5">
        <v>16.9376421890973</v>
      </c>
      <c r="T15" s="6">
        <v>77.832042785366895</v>
      </c>
    </row>
    <row r="16" spans="1:20" ht="17.100000000000001" customHeight="1" x14ac:dyDescent="0.25">
      <c r="A16" s="4" t="s">
        <v>89</v>
      </c>
      <c r="B16" s="141" t="s">
        <v>23</v>
      </c>
      <c r="C16" s="5">
        <v>1.6858060888238899</v>
      </c>
      <c r="D16" s="5">
        <v>10.603400956117699</v>
      </c>
      <c r="E16" s="6">
        <v>52.539546299905702</v>
      </c>
      <c r="F16" s="5">
        <v>1.7184540888238899</v>
      </c>
      <c r="G16" s="5">
        <v>10.808750691600499</v>
      </c>
      <c r="H16" s="6">
        <v>53.553086293440103</v>
      </c>
      <c r="I16" s="5">
        <v>1.8447560888238901</v>
      </c>
      <c r="J16" s="5">
        <v>11.6031663461874</v>
      </c>
      <c r="K16" s="6">
        <v>57.4570800763696</v>
      </c>
      <c r="L16" s="5">
        <v>8.2846000000000003E-2</v>
      </c>
      <c r="M16" s="5">
        <v>0.52108564646565003</v>
      </c>
      <c r="N16" s="6">
        <v>2.5582317096464302</v>
      </c>
      <c r="O16" s="5">
        <v>0.115494</v>
      </c>
      <c r="P16" s="5">
        <v>0.72643538194848001</v>
      </c>
      <c r="Q16" s="6">
        <v>3.5717717031808598</v>
      </c>
      <c r="R16" s="5">
        <v>0.24179600000000001</v>
      </c>
      <c r="S16" s="5">
        <v>1.52085103653536</v>
      </c>
      <c r="T16" s="6">
        <v>7.4757654861103298</v>
      </c>
    </row>
    <row r="17" spans="1:20" ht="17.100000000000001" customHeight="1" x14ac:dyDescent="0.25">
      <c r="A17" s="4" t="s">
        <v>90</v>
      </c>
      <c r="B17" s="141" t="s">
        <v>14</v>
      </c>
      <c r="C17" s="5">
        <v>0.78857916982561005</v>
      </c>
      <c r="D17" s="5">
        <v>4.9600135974932398</v>
      </c>
      <c r="E17" s="6">
        <v>28.9003540368894</v>
      </c>
      <c r="F17" s="5">
        <v>0.98137752517842003</v>
      </c>
      <c r="G17" s="5">
        <v>6.1726787308313904</v>
      </c>
      <c r="H17" s="6">
        <v>35.966151537802801</v>
      </c>
      <c r="I17" s="5">
        <v>1.1857268405616599</v>
      </c>
      <c r="J17" s="5">
        <v>7.4579972146603097</v>
      </c>
      <c r="K17" s="6">
        <v>43.455276013507401</v>
      </c>
      <c r="L17" s="5">
        <v>0.26057916982561002</v>
      </c>
      <c r="M17" s="5">
        <v>1.6389936166388399</v>
      </c>
      <c r="N17" s="6">
        <v>9.5498721634560795</v>
      </c>
      <c r="O17" s="5">
        <v>0.45337752517842</v>
      </c>
      <c r="P17" s="5">
        <v>2.8516587499769899</v>
      </c>
      <c r="Q17" s="6">
        <v>16.615669664369499</v>
      </c>
      <c r="R17" s="5">
        <v>0.65772684056165998</v>
      </c>
      <c r="S17" s="5">
        <v>4.1369772338059096</v>
      </c>
      <c r="T17" s="6">
        <v>24.104794140073999</v>
      </c>
    </row>
    <row r="18" spans="1:20" ht="17.100000000000001" customHeight="1" x14ac:dyDescent="0.25">
      <c r="A18" s="4" t="s">
        <v>92</v>
      </c>
      <c r="B18" s="141" t="s">
        <v>23</v>
      </c>
      <c r="C18" s="5">
        <v>0.45199162923948</v>
      </c>
      <c r="D18" s="5">
        <v>2.8429417270516102</v>
      </c>
      <c r="E18" s="6">
        <v>16.743967739635501</v>
      </c>
      <c r="F18" s="5">
        <v>0.67656555696605003</v>
      </c>
      <c r="G18" s="5">
        <v>4.2554691913677001</v>
      </c>
      <c r="H18" s="6">
        <v>25.184721214393299</v>
      </c>
      <c r="I18" s="5">
        <v>0.97559801457244</v>
      </c>
      <c r="J18" s="5">
        <v>6.1363267039336602</v>
      </c>
      <c r="K18" s="6">
        <v>36.348141350942797</v>
      </c>
      <c r="L18" s="5">
        <v>0.17150239416720001</v>
      </c>
      <c r="M18" s="5">
        <v>1.07871757157884</v>
      </c>
      <c r="N18" s="6">
        <v>6.4126961643281399</v>
      </c>
      <c r="O18" s="5">
        <v>0.39607632189377001</v>
      </c>
      <c r="P18" s="5">
        <v>2.4912450358949298</v>
      </c>
      <c r="Q18" s="6">
        <v>14.853449639086</v>
      </c>
      <c r="R18" s="5">
        <v>0.69510877950016003</v>
      </c>
      <c r="S18" s="5">
        <v>4.37210254846089</v>
      </c>
      <c r="T18" s="6">
        <v>26.016869775635499</v>
      </c>
    </row>
    <row r="19" spans="1:20" ht="17.100000000000001" customHeight="1" x14ac:dyDescent="0.25">
      <c r="A19" s="4" t="s">
        <v>24</v>
      </c>
      <c r="B19" s="141" t="s">
        <v>16</v>
      </c>
      <c r="C19" s="5">
        <v>0.30119134854499002</v>
      </c>
      <c r="D19" s="5">
        <v>1.8944365276105799</v>
      </c>
      <c r="E19" s="6">
        <v>11.492712522649001</v>
      </c>
      <c r="F19" s="5">
        <v>0.34234134854498999</v>
      </c>
      <c r="G19" s="5">
        <v>2.1532622325578501</v>
      </c>
      <c r="H19" s="6">
        <v>13.062894145034999</v>
      </c>
      <c r="I19" s="5">
        <v>0.39041134854498999</v>
      </c>
      <c r="J19" s="5">
        <v>2.45561342664814</v>
      </c>
      <c r="K19" s="6">
        <v>14.897125751064101</v>
      </c>
      <c r="L19" s="5">
        <v>3.7499999999999999E-2</v>
      </c>
      <c r="M19" s="5">
        <v>0.2358678963675</v>
      </c>
      <c r="N19" s="6">
        <v>1.4309067032679501</v>
      </c>
      <c r="O19" s="5">
        <v>7.8649999999999998E-2</v>
      </c>
      <c r="P19" s="5">
        <v>0.49469360131477003</v>
      </c>
      <c r="Q19" s="6">
        <v>3.0010883256539902</v>
      </c>
      <c r="R19" s="5">
        <v>0.12672</v>
      </c>
      <c r="S19" s="5">
        <v>0.79704479540506001</v>
      </c>
      <c r="T19" s="6">
        <v>4.8353199316830704</v>
      </c>
    </row>
    <row r="20" spans="1:20" ht="17.100000000000001" customHeight="1" x14ac:dyDescent="0.25">
      <c r="A20" s="4" t="s">
        <v>22</v>
      </c>
      <c r="B20" s="141" t="s">
        <v>23</v>
      </c>
      <c r="C20" s="5">
        <v>0.30081981780025002</v>
      </c>
      <c r="D20" s="5">
        <v>1.8920996696053101</v>
      </c>
      <c r="E20" s="6">
        <v>10.803315819577</v>
      </c>
      <c r="F20" s="5">
        <v>0.30081981780025002</v>
      </c>
      <c r="G20" s="5">
        <v>1.8920996696053101</v>
      </c>
      <c r="H20" s="6">
        <v>10.803315819577</v>
      </c>
      <c r="I20" s="5">
        <v>0.30081981780025002</v>
      </c>
      <c r="J20" s="5">
        <v>1.8920996696053101</v>
      </c>
      <c r="K20" s="6">
        <v>10.803315819577</v>
      </c>
      <c r="L20" s="7" t="s">
        <v>17</v>
      </c>
      <c r="M20" s="7" t="s">
        <v>17</v>
      </c>
      <c r="N20" s="8" t="s">
        <v>17</v>
      </c>
      <c r="O20" s="7" t="s">
        <v>17</v>
      </c>
      <c r="P20" s="7" t="s">
        <v>17</v>
      </c>
      <c r="Q20" s="8" t="s">
        <v>17</v>
      </c>
      <c r="R20" s="7" t="s">
        <v>17</v>
      </c>
      <c r="S20" s="7" t="s">
        <v>17</v>
      </c>
      <c r="T20" s="8" t="s">
        <v>17</v>
      </c>
    </row>
    <row r="21" spans="1:20" ht="17.100000000000001" customHeight="1" x14ac:dyDescent="0.25">
      <c r="A21" s="4" t="s">
        <v>91</v>
      </c>
      <c r="B21" s="141" t="s">
        <v>14</v>
      </c>
      <c r="C21" s="5">
        <v>0.16225720207491001</v>
      </c>
      <c r="D21" s="5">
        <v>1.02056706463695</v>
      </c>
      <c r="E21" s="6">
        <v>6.0928403658808703</v>
      </c>
      <c r="F21" s="5">
        <v>0.19351021000089999</v>
      </c>
      <c r="G21" s="5">
        <v>1.2171425642279099</v>
      </c>
      <c r="H21" s="6">
        <v>7.2664066902821398</v>
      </c>
      <c r="I21" s="5">
        <v>0.24497208186573</v>
      </c>
      <c r="J21" s="5">
        <v>1.5408279898250099</v>
      </c>
      <c r="K21" s="6">
        <v>9.1988261218526794</v>
      </c>
      <c r="L21" s="5">
        <v>2.9257202074910001E-2</v>
      </c>
      <c r="M21" s="5">
        <v>0.18402225885355</v>
      </c>
      <c r="N21" s="6">
        <v>1.0986228008076599</v>
      </c>
      <c r="O21" s="5">
        <v>6.0510210000899997E-2</v>
      </c>
      <c r="P21" s="5">
        <v>0.38059775844450999</v>
      </c>
      <c r="Q21" s="6">
        <v>2.2721891252089201</v>
      </c>
      <c r="R21" s="5">
        <v>0.11197208186573</v>
      </c>
      <c r="S21" s="5">
        <v>0.70428318404161006</v>
      </c>
      <c r="T21" s="6">
        <v>4.20460855677947</v>
      </c>
    </row>
    <row r="22" spans="1:20" ht="17.100000000000001" customHeight="1" x14ac:dyDescent="0.25">
      <c r="A22" s="4" t="s">
        <v>21</v>
      </c>
      <c r="B22" s="141" t="s">
        <v>14</v>
      </c>
      <c r="C22" s="5">
        <v>0.13485894512988</v>
      </c>
      <c r="D22" s="5">
        <v>0.84823721851002998</v>
      </c>
      <c r="E22" s="6">
        <v>5.01174231379931</v>
      </c>
      <c r="F22" s="5">
        <v>0.14012227274142</v>
      </c>
      <c r="G22" s="5">
        <v>0.88134255215336998</v>
      </c>
      <c r="H22" s="6">
        <v>5.2073425513416298</v>
      </c>
      <c r="I22" s="5">
        <v>0.15577455673644</v>
      </c>
      <c r="J22" s="5">
        <v>0.97979245346674004</v>
      </c>
      <c r="K22" s="6">
        <v>5.7890259830923396</v>
      </c>
      <c r="L22" s="5">
        <v>1.422597653942E-2</v>
      </c>
      <c r="M22" s="5">
        <v>8.9478697603359997E-2</v>
      </c>
      <c r="N22" s="6">
        <v>0.52867778632743001</v>
      </c>
      <c r="O22" s="5">
        <v>1.9489304150950001E-2</v>
      </c>
      <c r="P22" s="5">
        <v>0.12258403124671</v>
      </c>
      <c r="Q22" s="6">
        <v>0.72427802386974005</v>
      </c>
      <c r="R22" s="5">
        <v>3.5141588145970001E-2</v>
      </c>
      <c r="S22" s="5">
        <v>0.22103393256008</v>
      </c>
      <c r="T22" s="6">
        <v>1.30596145562046</v>
      </c>
    </row>
    <row r="23" spans="1:20" ht="17.100000000000001" customHeight="1" x14ac:dyDescent="0.25">
      <c r="A23" s="4" t="s">
        <v>20</v>
      </c>
      <c r="B23" s="141" t="s">
        <v>14</v>
      </c>
      <c r="C23" s="5">
        <v>0.1062</v>
      </c>
      <c r="D23" s="5">
        <v>0.66797788251276002</v>
      </c>
      <c r="E23" s="6">
        <v>3.9204783625339101</v>
      </c>
      <c r="F23" s="5">
        <v>0.1118</v>
      </c>
      <c r="G23" s="5">
        <v>0.70320082170363996</v>
      </c>
      <c r="H23" s="6">
        <v>4.12720791837374</v>
      </c>
      <c r="I23" s="5">
        <v>0.1236</v>
      </c>
      <c r="J23" s="5">
        <v>0.77742058642727996</v>
      </c>
      <c r="K23" s="6">
        <v>4.5628166253219602</v>
      </c>
      <c r="L23" s="5">
        <v>2.6200000000000001E-2</v>
      </c>
      <c r="M23" s="5">
        <v>0.16479303692875999</v>
      </c>
      <c r="N23" s="6">
        <v>0.96719899339349003</v>
      </c>
      <c r="O23" s="5">
        <v>3.1800000000000002E-2</v>
      </c>
      <c r="P23" s="5">
        <v>0.20001597611964</v>
      </c>
      <c r="Q23" s="6">
        <v>1.17392854923332</v>
      </c>
      <c r="R23" s="5">
        <v>4.36E-2</v>
      </c>
      <c r="S23" s="5">
        <v>0.27423574084328001</v>
      </c>
      <c r="T23" s="6">
        <v>1.60953725618153</v>
      </c>
    </row>
    <row r="24" spans="1:20" ht="17.100000000000001" customHeight="1" x14ac:dyDescent="0.25">
      <c r="A24" s="4" t="s">
        <v>19</v>
      </c>
      <c r="B24" s="141" t="s">
        <v>14</v>
      </c>
      <c r="C24" s="5">
        <v>5.2999999999999999E-2</v>
      </c>
      <c r="D24" s="5">
        <v>0.33335996019940001</v>
      </c>
      <c r="E24" s="6">
        <v>2.0220411832642702</v>
      </c>
      <c r="F24" s="5">
        <v>7.0000000000000007E-2</v>
      </c>
      <c r="G24" s="5">
        <v>0.44028673988599998</v>
      </c>
      <c r="H24" s="6">
        <v>2.6706204307263901</v>
      </c>
      <c r="I24" s="5">
        <v>0.108</v>
      </c>
      <c r="J24" s="5">
        <v>0.6792995415384</v>
      </c>
      <c r="K24" s="6">
        <v>4.1203858074064303</v>
      </c>
      <c r="L24" s="5">
        <v>0.02</v>
      </c>
      <c r="M24" s="5">
        <v>0.125796211396</v>
      </c>
      <c r="N24" s="6">
        <v>0.76303440877897</v>
      </c>
      <c r="O24" s="5">
        <v>3.6999999999999998E-2</v>
      </c>
      <c r="P24" s="5">
        <v>0.2327229910826</v>
      </c>
      <c r="Q24" s="6">
        <v>1.4116136562410899</v>
      </c>
      <c r="R24" s="5">
        <v>7.4999999999999997E-2</v>
      </c>
      <c r="S24" s="5">
        <v>0.47173579273499999</v>
      </c>
      <c r="T24" s="6">
        <v>2.8613790329211302</v>
      </c>
    </row>
    <row r="25" spans="1:20" ht="17.100000000000001" customHeight="1" x14ac:dyDescent="0.25">
      <c r="A25" s="4" t="s">
        <v>15</v>
      </c>
      <c r="B25" s="141" t="s">
        <v>16</v>
      </c>
      <c r="C25" s="5">
        <v>1.6719797971980001E-2</v>
      </c>
      <c r="D25" s="5">
        <v>0.10516436200908</v>
      </c>
      <c r="E25" s="6">
        <v>0.51541242273800003</v>
      </c>
      <c r="F25" s="5">
        <v>5.336979797198E-2</v>
      </c>
      <c r="G25" s="5">
        <v>0.33568591939225001</v>
      </c>
      <c r="H25" s="6">
        <v>1.6452027063888599</v>
      </c>
      <c r="I25" s="5">
        <v>7.3959797971980004E-2</v>
      </c>
      <c r="J25" s="5">
        <v>0.46519311902443</v>
      </c>
      <c r="K25" s="6">
        <v>2.2799198125381399</v>
      </c>
      <c r="L25" s="7" t="s">
        <v>17</v>
      </c>
      <c r="M25" s="7" t="s">
        <v>17</v>
      </c>
      <c r="N25" s="8" t="s">
        <v>17</v>
      </c>
      <c r="O25" s="5">
        <v>3.6650000000000002E-2</v>
      </c>
      <c r="P25" s="5">
        <v>0.23052155738317001</v>
      </c>
      <c r="Q25" s="6">
        <v>1.12979028365086</v>
      </c>
      <c r="R25" s="5">
        <v>5.7239999999999999E-2</v>
      </c>
      <c r="S25" s="5">
        <v>0.36002875701534998</v>
      </c>
      <c r="T25" s="6">
        <v>1.76450738980014</v>
      </c>
    </row>
    <row r="26" spans="1:20" ht="17.100000000000001" customHeight="1" x14ac:dyDescent="0.25">
      <c r="A26" s="4" t="s">
        <v>18</v>
      </c>
      <c r="B26" s="141" t="s">
        <v>14</v>
      </c>
      <c r="C26" s="5">
        <v>3.1444462110029998E-2</v>
      </c>
      <c r="D26" s="5">
        <v>0.19777971014133999</v>
      </c>
      <c r="E26" s="6">
        <v>1.0866370479641601</v>
      </c>
      <c r="F26" s="5">
        <v>3.473446211003E-2</v>
      </c>
      <c r="G26" s="5">
        <v>0.21847318691598999</v>
      </c>
      <c r="H26" s="6">
        <v>1.20033070490421</v>
      </c>
      <c r="I26" s="5">
        <v>3.7284462110030003E-2</v>
      </c>
      <c r="J26" s="5">
        <v>0.23451220386898</v>
      </c>
      <c r="K26" s="6">
        <v>1.28845192836838</v>
      </c>
      <c r="L26" s="5">
        <v>3.7000000000000002E-3</v>
      </c>
      <c r="M26" s="5">
        <v>2.3272299108260001E-2</v>
      </c>
      <c r="N26" s="6">
        <v>0.12786216737938</v>
      </c>
      <c r="O26" s="5">
        <v>6.9899999999999997E-3</v>
      </c>
      <c r="P26" s="5">
        <v>4.3965775882900002E-2</v>
      </c>
      <c r="Q26" s="6">
        <v>0.24155582431943001</v>
      </c>
      <c r="R26" s="5">
        <v>9.5399999999999999E-3</v>
      </c>
      <c r="S26" s="5">
        <v>6.0004792835889997E-2</v>
      </c>
      <c r="T26" s="6">
        <v>0.32967704778360002</v>
      </c>
    </row>
    <row r="27" spans="1:20" ht="17.100000000000001" customHeight="1" x14ac:dyDescent="0.25">
      <c r="A27" s="4" t="s">
        <v>13</v>
      </c>
      <c r="B27" s="141" t="s">
        <v>14</v>
      </c>
      <c r="C27" s="5">
        <v>2.22143932714E-3</v>
      </c>
      <c r="D27" s="5">
        <v>1.3972432559999999E-2</v>
      </c>
      <c r="E27" s="6">
        <v>7.3523274826859997E-2</v>
      </c>
      <c r="F27" s="5">
        <v>3.0414393271399999E-3</v>
      </c>
      <c r="G27" s="5">
        <v>1.9130077227230001E-2</v>
      </c>
      <c r="H27" s="6">
        <v>0.10066292461227</v>
      </c>
      <c r="I27" s="5">
        <v>3.6214393271400002E-3</v>
      </c>
      <c r="J27" s="5">
        <v>2.2778167357720001E-2</v>
      </c>
      <c r="K27" s="6">
        <v>0.11985926226536001</v>
      </c>
      <c r="L27" s="5">
        <v>1.7000000000000001E-4</v>
      </c>
      <c r="M27" s="5">
        <v>1.0692677968699999E-3</v>
      </c>
      <c r="N27" s="6">
        <v>5.6265127603900003E-3</v>
      </c>
      <c r="O27" s="5">
        <v>9.8999999999999999E-4</v>
      </c>
      <c r="P27" s="5">
        <v>6.2269124641E-3</v>
      </c>
      <c r="Q27" s="6">
        <v>3.2766162545789998E-2</v>
      </c>
      <c r="R27" s="5">
        <v>1.57E-3</v>
      </c>
      <c r="S27" s="5">
        <v>9.8750025945899995E-3</v>
      </c>
      <c r="T27" s="6">
        <v>5.1962500198879998E-2</v>
      </c>
    </row>
    <row r="28" spans="1:20" ht="17.100000000000001" customHeight="1" x14ac:dyDescent="0.25">
      <c r="A28" s="9" t="s">
        <v>36</v>
      </c>
      <c r="B28" s="10" t="s">
        <v>1</v>
      </c>
      <c r="C28" s="11">
        <v>91.498699424143297</v>
      </c>
      <c r="D28" s="11">
        <v>575.50948676093003</v>
      </c>
      <c r="E28" s="12">
        <v>3285.67435190692</v>
      </c>
      <c r="F28" s="11">
        <v>95.428722660235906</v>
      </c>
      <c r="G28" s="11">
        <v>600.22858845086398</v>
      </c>
      <c r="H28" s="12">
        <v>3423.7363831171101</v>
      </c>
      <c r="I28" s="11">
        <v>101.301456209134</v>
      </c>
      <c r="J28" s="11">
        <v>637.16697000034105</v>
      </c>
      <c r="K28" s="12">
        <v>3629.80921476394</v>
      </c>
      <c r="L28" s="11">
        <v>5.7337029974540696</v>
      </c>
      <c r="M28" s="11">
        <v>36.063905717480601</v>
      </c>
      <c r="N28" s="12">
        <v>200.87789361362999</v>
      </c>
      <c r="O28" s="11">
        <v>9.6667262335465303</v>
      </c>
      <c r="P28" s="11">
        <v>60.801876839123899</v>
      </c>
      <c r="Q28" s="12">
        <v>339.052132016364</v>
      </c>
      <c r="R28" s="11">
        <v>15.5384597824444</v>
      </c>
      <c r="S28" s="11">
        <v>97.733968578030897</v>
      </c>
      <c r="T28" s="12">
        <v>545.08756126567698</v>
      </c>
    </row>
    <row r="29" spans="1:20" ht="17.100000000000001" customHeight="1" x14ac:dyDescent="0.25">
      <c r="A29" s="4" t="s">
        <v>37</v>
      </c>
      <c r="B29" s="13" t="s">
        <v>1</v>
      </c>
      <c r="C29" s="5">
        <v>93.951895861996107</v>
      </c>
      <c r="D29" s="5">
        <v>590.93962764553203</v>
      </c>
      <c r="E29" s="6">
        <v>3370.9950065811199</v>
      </c>
      <c r="F29" s="5">
        <v>95.397943861387404</v>
      </c>
      <c r="G29" s="5">
        <v>600.03499563654202</v>
      </c>
      <c r="H29" s="6">
        <v>3422.56711400923</v>
      </c>
      <c r="I29" s="5">
        <v>96.965783691813598</v>
      </c>
      <c r="J29" s="5">
        <v>609.896411173709</v>
      </c>
      <c r="K29" s="6">
        <v>3478.74711187305</v>
      </c>
      <c r="L29" s="5">
        <v>8.2478959448617299</v>
      </c>
      <c r="M29" s="5">
        <v>51.877703092601898</v>
      </c>
      <c r="N29" s="6">
        <v>288.58838473742298</v>
      </c>
      <c r="O29" s="5">
        <v>9.5663323273993104</v>
      </c>
      <c r="P29" s="5">
        <v>60.170418187095599</v>
      </c>
      <c r="Q29" s="6">
        <v>335.30131023992601</v>
      </c>
      <c r="R29" s="5">
        <v>11.219778061933299</v>
      </c>
      <c r="S29" s="5">
        <v>70.570278644758602</v>
      </c>
      <c r="T29" s="6">
        <v>394.51715612542301</v>
      </c>
    </row>
    <row r="31" spans="1:20" ht="17.100000000000001" customHeight="1" x14ac:dyDescent="0.25">
      <c r="A31" s="152" t="s">
        <v>38</v>
      </c>
      <c r="B31" s="153"/>
      <c r="C31" s="153"/>
      <c r="D31" s="153"/>
      <c r="E31" s="153"/>
      <c r="F31" s="153"/>
      <c r="G31" s="153"/>
      <c r="H31" s="153"/>
      <c r="I31" s="153"/>
      <c r="J31" s="153"/>
      <c r="K31" s="153"/>
      <c r="L31" s="153"/>
      <c r="M31" s="153"/>
      <c r="N31" s="153"/>
      <c r="O31" s="153"/>
      <c r="P31" s="153"/>
      <c r="Q31" s="153"/>
      <c r="R31" s="153"/>
      <c r="S31" s="153"/>
      <c r="T31" s="153"/>
    </row>
    <row r="32" spans="1:20" ht="17.100000000000001" customHeight="1" x14ac:dyDescent="0.25">
      <c r="A32" s="152" t="s">
        <v>39</v>
      </c>
      <c r="B32" s="153"/>
      <c r="C32" s="153"/>
      <c r="D32" s="153"/>
      <c r="E32" s="153"/>
      <c r="F32" s="153"/>
      <c r="G32" s="153"/>
      <c r="H32" s="153"/>
      <c r="I32" s="153"/>
      <c r="J32" s="153"/>
      <c r="K32" s="153"/>
      <c r="L32" s="153"/>
      <c r="M32" s="153"/>
      <c r="N32" s="153"/>
      <c r="O32" s="153"/>
      <c r="P32" s="153"/>
      <c r="Q32" s="153"/>
      <c r="R32" s="153"/>
      <c r="S32" s="153"/>
      <c r="T32" s="153"/>
    </row>
    <row r="33" spans="1:20" ht="35.1" customHeight="1" x14ac:dyDescent="0.25">
      <c r="A33" s="152" t="s">
        <v>40</v>
      </c>
      <c r="B33" s="153"/>
      <c r="C33" s="153"/>
      <c r="D33" s="153"/>
      <c r="E33" s="153"/>
      <c r="F33" s="153"/>
      <c r="G33" s="153"/>
      <c r="H33" s="153"/>
      <c r="I33" s="153"/>
      <c r="J33" s="153"/>
      <c r="K33" s="153"/>
      <c r="L33" s="153"/>
      <c r="M33" s="153"/>
      <c r="N33" s="153"/>
      <c r="O33" s="153"/>
      <c r="P33" s="153"/>
      <c r="Q33" s="153"/>
      <c r="R33" s="153"/>
      <c r="S33" s="153"/>
      <c r="T33" s="153"/>
    </row>
    <row r="34" spans="1:20" ht="17.100000000000001" customHeight="1" x14ac:dyDescent="0.25">
      <c r="A34" s="152" t="s">
        <v>38</v>
      </c>
      <c r="B34" s="153"/>
      <c r="C34" s="153"/>
      <c r="D34" s="153"/>
      <c r="E34" s="153"/>
      <c r="F34" s="153"/>
      <c r="G34" s="153"/>
      <c r="H34" s="153"/>
      <c r="I34" s="153"/>
      <c r="J34" s="153"/>
      <c r="K34" s="153"/>
      <c r="L34" s="153"/>
      <c r="M34" s="153"/>
      <c r="N34" s="153"/>
      <c r="O34" s="153"/>
      <c r="P34" s="153"/>
      <c r="Q34" s="153"/>
      <c r="R34" s="153"/>
      <c r="S34" s="153"/>
      <c r="T34" s="153"/>
    </row>
    <row r="35" spans="1:20" ht="14.1" customHeight="1" x14ac:dyDescent="0.2">
      <c r="A35" s="157" t="s">
        <v>38</v>
      </c>
      <c r="B35" s="153"/>
      <c r="C35" s="153"/>
      <c r="D35" s="153"/>
      <c r="E35" s="153"/>
      <c r="F35" s="153"/>
      <c r="G35" s="153"/>
      <c r="H35" s="153"/>
      <c r="I35" s="153"/>
      <c r="J35" s="153"/>
      <c r="K35" s="153"/>
      <c r="L35" s="153"/>
      <c r="M35" s="153"/>
      <c r="N35" s="153"/>
      <c r="O35" s="153"/>
      <c r="P35" s="153"/>
      <c r="Q35" s="153"/>
      <c r="R35" s="153"/>
      <c r="S35" s="153"/>
      <c r="T35" s="153"/>
    </row>
    <row r="36" spans="1:20" ht="17.100000000000001" customHeight="1" x14ac:dyDescent="0.25">
      <c r="A36" s="152" t="s">
        <v>41</v>
      </c>
      <c r="B36" s="153"/>
      <c r="C36" s="153"/>
      <c r="D36" s="153"/>
      <c r="E36" s="153"/>
      <c r="F36" s="153"/>
      <c r="G36" s="153"/>
      <c r="H36" s="153"/>
      <c r="I36" s="153"/>
      <c r="J36" s="153"/>
      <c r="K36" s="153"/>
      <c r="L36" s="153"/>
      <c r="M36" s="153"/>
      <c r="N36" s="153"/>
      <c r="O36" s="153"/>
      <c r="P36" s="153"/>
      <c r="Q36" s="153"/>
      <c r="R36" s="153"/>
      <c r="S36" s="153"/>
      <c r="T36" s="153"/>
    </row>
    <row r="37" spans="1:20" ht="17.100000000000001" customHeight="1" x14ac:dyDescent="0.25">
      <c r="A37" s="152" t="s">
        <v>42</v>
      </c>
      <c r="B37" s="153"/>
      <c r="C37" s="153"/>
      <c r="D37" s="153"/>
      <c r="E37" s="153"/>
      <c r="F37" s="153"/>
      <c r="G37" s="153"/>
      <c r="H37" s="153"/>
      <c r="I37" s="153"/>
      <c r="J37" s="153"/>
      <c r="K37" s="153"/>
      <c r="L37" s="153"/>
      <c r="M37" s="153"/>
      <c r="N37" s="153"/>
      <c r="O37" s="153"/>
      <c r="P37" s="153"/>
      <c r="Q37" s="153"/>
      <c r="R37" s="153"/>
      <c r="S37" s="153"/>
      <c r="T37" s="153"/>
    </row>
    <row r="38" spans="1:20" ht="17.100000000000001" customHeight="1" x14ac:dyDescent="0.25">
      <c r="A38" s="152" t="s">
        <v>43</v>
      </c>
      <c r="B38" s="153"/>
      <c r="C38" s="153"/>
      <c r="D38" s="153"/>
      <c r="E38" s="153"/>
      <c r="F38" s="153"/>
      <c r="G38" s="153"/>
      <c r="H38" s="153"/>
      <c r="I38" s="153"/>
      <c r="J38" s="153"/>
      <c r="K38" s="153"/>
      <c r="L38" s="153"/>
      <c r="M38" s="153"/>
      <c r="N38" s="153"/>
      <c r="O38" s="153"/>
      <c r="P38" s="153"/>
      <c r="Q38" s="153"/>
      <c r="R38" s="153"/>
      <c r="S38" s="153"/>
      <c r="T38" s="153"/>
    </row>
  </sheetData>
  <sortState xmlns:xlrd2="http://schemas.microsoft.com/office/spreadsheetml/2017/richdata2" ref="A5:T26">
    <sortCondition descending="1" ref="H5:H26"/>
  </sortState>
  <mergeCells count="16">
    <mergeCell ref="A38:T38"/>
    <mergeCell ref="A33:T33"/>
    <mergeCell ref="A34:T34"/>
    <mergeCell ref="A35:T35"/>
    <mergeCell ref="A36:T36"/>
    <mergeCell ref="A37:T37"/>
    <mergeCell ref="O4:Q4"/>
    <mergeCell ref="R4:T4"/>
    <mergeCell ref="A31:T31"/>
    <mergeCell ref="A32:T32"/>
    <mergeCell ref="C4:E4"/>
    <mergeCell ref="F4:H4"/>
    <mergeCell ref="I4:K4"/>
    <mergeCell ref="L4:N4"/>
    <mergeCell ref="A4:A5"/>
    <mergeCell ref="B4:B5"/>
  </mergeCells>
  <printOptions gridLines="1"/>
  <pageMargins left="0.05" right="0.05" top="0.5" bottom="0.5" header="0" footer="0"/>
  <pageSetup paperSize="8"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072"/>
    <pageSetUpPr fitToPage="1"/>
  </sheetPr>
  <dimension ref="A1:S37"/>
  <sheetViews>
    <sheetView zoomScale="85" zoomScaleNormal="85" zoomScalePageLayoutView="85" workbookViewId="0">
      <selection sqref="A1:S1"/>
    </sheetView>
  </sheetViews>
  <sheetFormatPr defaultColWidth="11.42578125" defaultRowHeight="12" customHeight="1" x14ac:dyDescent="0.2"/>
  <cols>
    <col min="1" max="1" width="40" bestFit="1" customWidth="1"/>
    <col min="2" max="3" width="13" bestFit="1" customWidth="1"/>
    <col min="4" max="4" width="10" bestFit="1" customWidth="1"/>
    <col min="5" max="6" width="13" bestFit="1" customWidth="1"/>
    <col min="7" max="7" width="10" bestFit="1" customWidth="1"/>
    <col min="8" max="9" width="13" bestFit="1" customWidth="1"/>
    <col min="10" max="10" width="12" bestFit="1" customWidth="1"/>
    <col min="11" max="12" width="13" bestFit="1" customWidth="1"/>
    <col min="13" max="13" width="10" bestFit="1" customWidth="1"/>
    <col min="14" max="15" width="13" bestFit="1" customWidth="1"/>
    <col min="16" max="16" width="10" bestFit="1" customWidth="1"/>
    <col min="17" max="18" width="13" bestFit="1" customWidth="1"/>
    <col min="19" max="19" width="10" bestFit="1" customWidth="1"/>
  </cols>
  <sheetData>
    <row r="1" spans="1:19" ht="17.100000000000001" customHeight="1" x14ac:dyDescent="0.25">
      <c r="A1" s="158" t="s">
        <v>44</v>
      </c>
      <c r="B1" s="153"/>
      <c r="C1" s="153"/>
      <c r="D1" s="153"/>
      <c r="E1" s="153"/>
      <c r="F1" s="153"/>
      <c r="G1" s="153"/>
      <c r="H1" s="153"/>
      <c r="I1" s="153"/>
      <c r="J1" s="153"/>
      <c r="K1" s="153"/>
      <c r="L1" s="153"/>
      <c r="M1" s="153"/>
      <c r="N1" s="153"/>
      <c r="O1" s="153"/>
      <c r="P1" s="153"/>
      <c r="Q1" s="153"/>
      <c r="R1" s="153"/>
      <c r="S1" s="153"/>
    </row>
    <row r="3" spans="1:19" ht="114.95" customHeight="1" x14ac:dyDescent="0.25">
      <c r="A3" s="1" t="s">
        <v>1</v>
      </c>
      <c r="B3" s="151" t="s">
        <v>2</v>
      </c>
      <c r="C3" s="151"/>
      <c r="D3" s="151"/>
      <c r="E3" s="151" t="s">
        <v>3</v>
      </c>
      <c r="F3" s="151"/>
      <c r="G3" s="151"/>
      <c r="H3" s="151" t="s">
        <v>4</v>
      </c>
      <c r="I3" s="151"/>
      <c r="J3" s="151"/>
      <c r="K3" s="151" t="s">
        <v>5</v>
      </c>
      <c r="L3" s="151"/>
      <c r="M3" s="151"/>
      <c r="N3" s="151" t="s">
        <v>6</v>
      </c>
      <c r="O3" s="151"/>
      <c r="P3" s="151"/>
      <c r="Q3" s="151" t="s">
        <v>7</v>
      </c>
      <c r="R3" s="151"/>
      <c r="S3" s="151"/>
    </row>
    <row r="4" spans="1:19" ht="33" customHeight="1" x14ac:dyDescent="0.25">
      <c r="A4" s="3" t="s">
        <v>8</v>
      </c>
      <c r="B4" s="1" t="s">
        <v>10</v>
      </c>
      <c r="C4" s="1" t="s">
        <v>45</v>
      </c>
      <c r="D4" s="1" t="s">
        <v>12</v>
      </c>
      <c r="E4" s="1" t="s">
        <v>10</v>
      </c>
      <c r="F4" s="1" t="s">
        <v>45</v>
      </c>
      <c r="G4" s="1" t="s">
        <v>12</v>
      </c>
      <c r="H4" s="1" t="s">
        <v>10</v>
      </c>
      <c r="I4" s="1" t="s">
        <v>45</v>
      </c>
      <c r="J4" s="1" t="s">
        <v>12</v>
      </c>
      <c r="K4" s="1" t="s">
        <v>10</v>
      </c>
      <c r="L4" s="1" t="s">
        <v>45</v>
      </c>
      <c r="M4" s="1" t="s">
        <v>12</v>
      </c>
      <c r="N4" s="1" t="s">
        <v>10</v>
      </c>
      <c r="O4" s="1" t="s">
        <v>45</v>
      </c>
      <c r="P4" s="1" t="s">
        <v>12</v>
      </c>
      <c r="Q4" s="1" t="s">
        <v>10</v>
      </c>
      <c r="R4" s="1" t="s">
        <v>45</v>
      </c>
      <c r="S4" s="1" t="s">
        <v>12</v>
      </c>
    </row>
    <row r="5" spans="1:19" ht="17.100000000000001" customHeight="1" x14ac:dyDescent="0.25">
      <c r="A5" s="4" t="s">
        <v>35</v>
      </c>
      <c r="B5" s="5">
        <v>105803.03557538</v>
      </c>
      <c r="C5" s="5">
        <v>3736.3989371928001</v>
      </c>
      <c r="D5" s="6">
        <v>4179.21990522753</v>
      </c>
      <c r="E5" s="5">
        <v>107283.778722002</v>
      </c>
      <c r="F5" s="5">
        <v>3788.69088788406</v>
      </c>
      <c r="G5" s="6">
        <v>4237.7092595190798</v>
      </c>
      <c r="H5" s="5">
        <v>113849.939555876</v>
      </c>
      <c r="I5" s="5">
        <v>4020.5726692308999</v>
      </c>
      <c r="J5" s="6">
        <v>4497.0726124570901</v>
      </c>
      <c r="K5" s="5">
        <v>2118.80604960541</v>
      </c>
      <c r="L5" s="5">
        <v>74.824929443758606</v>
      </c>
      <c r="M5" s="6">
        <v>83.692838959413507</v>
      </c>
      <c r="N5" s="5">
        <v>3599.5491962270698</v>
      </c>
      <c r="O5" s="5">
        <v>127.116880135012</v>
      </c>
      <c r="P5" s="6">
        <v>142.18219325096899</v>
      </c>
      <c r="Q5" s="5">
        <v>10165.710030100799</v>
      </c>
      <c r="R5" s="5">
        <v>358.998661481856</v>
      </c>
      <c r="S5" s="6">
        <v>401.54554618898101</v>
      </c>
    </row>
    <row r="6" spans="1:19" ht="17.100000000000001" customHeight="1" x14ac:dyDescent="0.25">
      <c r="A6" s="4" t="s">
        <v>33</v>
      </c>
      <c r="B6" s="5">
        <v>30922.098739561599</v>
      </c>
      <c r="C6" s="5">
        <v>1092.00361065211</v>
      </c>
      <c r="D6" s="6">
        <v>1280.17488781785</v>
      </c>
      <c r="E6" s="5">
        <v>34195.609832457798</v>
      </c>
      <c r="F6" s="5">
        <v>1207.6065638364901</v>
      </c>
      <c r="G6" s="6">
        <v>1415.6982470637499</v>
      </c>
      <c r="H6" s="5">
        <v>37625.380816064302</v>
      </c>
      <c r="I6" s="5">
        <v>1328.72778297988</v>
      </c>
      <c r="J6" s="6">
        <v>1557.69076578506</v>
      </c>
      <c r="K6" s="5">
        <v>8755.3609661835799</v>
      </c>
      <c r="L6" s="5">
        <v>309.19265435896301</v>
      </c>
      <c r="M6" s="6">
        <v>362.47194400000001</v>
      </c>
      <c r="N6" s="5">
        <v>12028.8720590798</v>
      </c>
      <c r="O6" s="5">
        <v>424.795607543345</v>
      </c>
      <c r="P6" s="6">
        <v>497.99530324590199</v>
      </c>
      <c r="Q6" s="5">
        <v>15458.643042686301</v>
      </c>
      <c r="R6" s="5">
        <v>545.91682668674105</v>
      </c>
      <c r="S6" s="6">
        <v>639.98782196721299</v>
      </c>
    </row>
    <row r="7" spans="1:19" ht="17.100000000000001" customHeight="1" x14ac:dyDescent="0.25">
      <c r="A7" s="4" t="s">
        <v>34</v>
      </c>
      <c r="B7" s="5">
        <v>42336.987146995401</v>
      </c>
      <c r="C7" s="5">
        <v>1495.1165901783299</v>
      </c>
      <c r="D7" s="6">
        <v>1108.3823235083401</v>
      </c>
      <c r="E7" s="5">
        <v>46329.6587540033</v>
      </c>
      <c r="F7" s="5">
        <v>1636.1164572223599</v>
      </c>
      <c r="G7" s="6">
        <v>1212.9104661798101</v>
      </c>
      <c r="H7" s="5">
        <v>48849.855725802598</v>
      </c>
      <c r="I7" s="5">
        <v>1725.1163732998</v>
      </c>
      <c r="J7" s="6">
        <v>1278.88922290151</v>
      </c>
      <c r="K7" s="5">
        <v>3539.60248848213</v>
      </c>
      <c r="L7" s="5">
        <v>124.999882131237</v>
      </c>
      <c r="M7" s="6">
        <v>92.666793148462304</v>
      </c>
      <c r="N7" s="5">
        <v>7532.27409548998</v>
      </c>
      <c r="O7" s="5">
        <v>265.999749175273</v>
      </c>
      <c r="P7" s="6">
        <v>197.19493581992799</v>
      </c>
      <c r="Q7" s="5">
        <v>10052.4710672893</v>
      </c>
      <c r="R7" s="5">
        <v>354.99966525271299</v>
      </c>
      <c r="S7" s="6">
        <v>263.17369254163299</v>
      </c>
    </row>
    <row r="8" spans="1:19" ht="17.100000000000001" customHeight="1" x14ac:dyDescent="0.25">
      <c r="A8" s="4" t="s">
        <v>27</v>
      </c>
      <c r="B8" s="5">
        <v>13239.185537486601</v>
      </c>
      <c r="C8" s="5">
        <v>467.53742463579903</v>
      </c>
      <c r="D8" s="6">
        <v>516.06345225122698</v>
      </c>
      <c r="E8" s="5">
        <v>18712.8051334866</v>
      </c>
      <c r="F8" s="5">
        <v>660.83647631112797</v>
      </c>
      <c r="G8" s="6">
        <v>729.42514410330705</v>
      </c>
      <c r="H8" s="5">
        <v>24379.460161486601</v>
      </c>
      <c r="I8" s="5">
        <v>860.952509928827</v>
      </c>
      <c r="J8" s="6">
        <v>950.311357094747</v>
      </c>
      <c r="K8" s="5">
        <v>6061.2631529999999</v>
      </c>
      <c r="L8" s="5">
        <v>214.051488029186</v>
      </c>
      <c r="M8" s="6">
        <v>236.26803770394</v>
      </c>
      <c r="N8" s="5">
        <v>11534.882749</v>
      </c>
      <c r="O8" s="5">
        <v>407.35053970451497</v>
      </c>
      <c r="P8" s="6">
        <v>449.62972955601998</v>
      </c>
      <c r="Q8" s="5">
        <v>17201.537777000001</v>
      </c>
      <c r="R8" s="5">
        <v>607.466573322214</v>
      </c>
      <c r="S8" s="6">
        <v>670.51594254745999</v>
      </c>
    </row>
    <row r="9" spans="1:19" ht="17.100000000000001" customHeight="1" x14ac:dyDescent="0.25">
      <c r="A9" s="4" t="s">
        <v>28</v>
      </c>
      <c r="B9" s="5">
        <v>10678.282894976999</v>
      </c>
      <c r="C9" s="5">
        <v>377.10000136442397</v>
      </c>
      <c r="D9" s="6">
        <v>428.94662389122601</v>
      </c>
      <c r="E9" s="5">
        <v>13674.205277074099</v>
      </c>
      <c r="F9" s="5">
        <v>482.90000174725401</v>
      </c>
      <c r="G9" s="6">
        <v>549.29282598006796</v>
      </c>
      <c r="H9" s="5">
        <v>15795.137095779601</v>
      </c>
      <c r="I9" s="5">
        <v>557.80000201826101</v>
      </c>
      <c r="J9" s="6">
        <v>634.49065713746495</v>
      </c>
      <c r="K9" s="5">
        <v>4120.1000000000004</v>
      </c>
      <c r="L9" s="5">
        <v>145.49995827066999</v>
      </c>
      <c r="M9" s="6">
        <v>165.50441699999999</v>
      </c>
      <c r="N9" s="5">
        <v>7116.0235786472003</v>
      </c>
      <c r="O9" s="5">
        <v>251.300000909267</v>
      </c>
      <c r="P9" s="6">
        <v>285.85066715425802</v>
      </c>
      <c r="Q9" s="5">
        <v>9236.9553973526308</v>
      </c>
      <c r="R9" s="5">
        <v>326.200001180274</v>
      </c>
      <c r="S9" s="6">
        <v>371.04849831165501</v>
      </c>
    </row>
    <row r="10" spans="1:19" ht="17.100000000000001" customHeight="1" x14ac:dyDescent="0.25">
      <c r="A10" s="4" t="s">
        <v>88</v>
      </c>
      <c r="B10" s="5">
        <v>7238.4047981199201</v>
      </c>
      <c r="C10" s="5">
        <v>255.62185288528599</v>
      </c>
      <c r="D10" s="6">
        <v>285.69983738179297</v>
      </c>
      <c r="E10" s="5">
        <v>11350.044798119899</v>
      </c>
      <c r="F10" s="5">
        <v>400.82304907567402</v>
      </c>
      <c r="G10" s="6">
        <v>447.98626818179298</v>
      </c>
      <c r="H10" s="5">
        <v>17818.544798119899</v>
      </c>
      <c r="I10" s="5">
        <v>629.25597062462396</v>
      </c>
      <c r="J10" s="6">
        <v>703.29796318179297</v>
      </c>
      <c r="K10" s="5">
        <v>4573.2299999999996</v>
      </c>
      <c r="L10" s="5">
        <v>161.50209319244101</v>
      </c>
      <c r="M10" s="6">
        <v>180.5053881</v>
      </c>
      <c r="N10" s="5">
        <v>8684.8700000000008</v>
      </c>
      <c r="O10" s="5">
        <v>306.70328938282898</v>
      </c>
      <c r="P10" s="6">
        <v>342.79181890000001</v>
      </c>
      <c r="Q10" s="5">
        <v>15153.37</v>
      </c>
      <c r="R10" s="5">
        <v>535.13621093177903</v>
      </c>
      <c r="S10" s="6">
        <v>598.10351390000005</v>
      </c>
    </row>
    <row r="11" spans="1:19" ht="17.100000000000001" customHeight="1" x14ac:dyDescent="0.25">
      <c r="A11" s="4" t="s">
        <v>32</v>
      </c>
      <c r="B11" s="5">
        <v>6141.5584115616202</v>
      </c>
      <c r="C11" s="5">
        <v>216.88708832288</v>
      </c>
      <c r="D11" s="6">
        <v>251.00549228052401</v>
      </c>
      <c r="E11" s="5">
        <v>6438.1106082981896</v>
      </c>
      <c r="F11" s="5">
        <v>227.35973030978499</v>
      </c>
      <c r="G11" s="6">
        <v>263.12558056114699</v>
      </c>
      <c r="H11" s="5">
        <v>6826.9071764618902</v>
      </c>
      <c r="I11" s="5">
        <v>241.08995152859001</v>
      </c>
      <c r="J11" s="6">
        <v>279.01569630199702</v>
      </c>
      <c r="K11" s="5">
        <v>1053.5922105178699</v>
      </c>
      <c r="L11" s="5">
        <v>37.207257752154597</v>
      </c>
      <c r="M11" s="6">
        <v>43.0603136438652</v>
      </c>
      <c r="N11" s="5">
        <v>1350.14440725443</v>
      </c>
      <c r="O11" s="5">
        <v>47.679899739059302</v>
      </c>
      <c r="P11" s="6">
        <v>55.180401924488599</v>
      </c>
      <c r="Q11" s="5">
        <v>1738.9409754181299</v>
      </c>
      <c r="R11" s="5">
        <v>61.410120957864201</v>
      </c>
      <c r="S11" s="6">
        <v>71.070517665338997</v>
      </c>
    </row>
    <row r="12" spans="1:19" ht="17.100000000000001" customHeight="1" x14ac:dyDescent="0.25">
      <c r="A12" s="4" t="s">
        <v>24</v>
      </c>
      <c r="B12" s="5">
        <v>1507.5402097205999</v>
      </c>
      <c r="C12" s="5">
        <v>53.238280043131098</v>
      </c>
      <c r="D12" s="6">
        <v>57.995071867951502</v>
      </c>
      <c r="E12" s="5">
        <v>1821.5002097206</v>
      </c>
      <c r="F12" s="5">
        <v>64.325672800263106</v>
      </c>
      <c r="G12" s="6">
        <v>70.073113067951496</v>
      </c>
      <c r="H12" s="5">
        <v>2204.5402097206002</v>
      </c>
      <c r="I12" s="5">
        <v>77.852602733031105</v>
      </c>
      <c r="J12" s="6">
        <v>84.8086618679515</v>
      </c>
      <c r="K12" s="5">
        <v>261.47000000000003</v>
      </c>
      <c r="L12" s="5">
        <v>9.2337259020490006</v>
      </c>
      <c r="M12" s="6">
        <v>10.0587509</v>
      </c>
      <c r="N12" s="5">
        <v>575.42999999999995</v>
      </c>
      <c r="O12" s="5">
        <v>20.321118659181</v>
      </c>
      <c r="P12" s="6">
        <v>22.136792100000001</v>
      </c>
      <c r="Q12" s="5">
        <v>958.47</v>
      </c>
      <c r="R12" s="5">
        <v>33.848048591949002</v>
      </c>
      <c r="S12" s="6">
        <v>36.872340899999998</v>
      </c>
    </row>
    <row r="13" spans="1:19" ht="17.100000000000001" customHeight="1" x14ac:dyDescent="0.25">
      <c r="A13" s="4" t="s">
        <v>89</v>
      </c>
      <c r="B13" s="5">
        <v>1818.7281242414299</v>
      </c>
      <c r="C13" s="5">
        <v>64.227777525502106</v>
      </c>
      <c r="D13" s="6">
        <v>59.0812309473379</v>
      </c>
      <c r="E13" s="5">
        <v>1983.9481242414299</v>
      </c>
      <c r="F13" s="5">
        <v>70.062466757676106</v>
      </c>
      <c r="G13" s="6">
        <v>64.412442247337907</v>
      </c>
      <c r="H13" s="5">
        <v>2357.2581242414199</v>
      </c>
      <c r="I13" s="5">
        <v>83.245784983453106</v>
      </c>
      <c r="J13" s="6">
        <v>76.466014947337797</v>
      </c>
      <c r="K13" s="5">
        <v>380.33</v>
      </c>
      <c r="L13" s="5">
        <v>13.431227186011</v>
      </c>
      <c r="M13" s="6">
        <v>12.265997</v>
      </c>
      <c r="N13" s="5">
        <v>545.54999999999995</v>
      </c>
      <c r="O13" s="5">
        <v>19.265916418185</v>
      </c>
      <c r="P13" s="6">
        <v>17.597208299999998</v>
      </c>
      <c r="Q13" s="5">
        <v>918.86</v>
      </c>
      <c r="R13" s="5">
        <v>32.449234643962001</v>
      </c>
      <c r="S13" s="6">
        <v>29.650780999999998</v>
      </c>
    </row>
    <row r="14" spans="1:19" ht="17.100000000000001" customHeight="1" x14ac:dyDescent="0.25">
      <c r="A14" s="4" t="s">
        <v>22</v>
      </c>
      <c r="B14" s="5">
        <v>1453</v>
      </c>
      <c r="C14" s="5">
        <v>51.312210715100001</v>
      </c>
      <c r="D14" s="6">
        <v>64.377129999999994</v>
      </c>
      <c r="E14" s="5">
        <v>1453</v>
      </c>
      <c r="F14" s="5">
        <v>51.312210715100001</v>
      </c>
      <c r="G14" s="6">
        <v>64.377129999999994</v>
      </c>
      <c r="H14" s="5">
        <v>1453</v>
      </c>
      <c r="I14" s="5">
        <v>51.312210715100001</v>
      </c>
      <c r="J14" s="6">
        <v>64.377129999999994</v>
      </c>
      <c r="K14" s="7" t="s">
        <v>17</v>
      </c>
      <c r="L14" s="7" t="s">
        <v>17</v>
      </c>
      <c r="M14" s="8" t="s">
        <v>17</v>
      </c>
      <c r="N14" s="7" t="s">
        <v>17</v>
      </c>
      <c r="O14" s="7" t="s">
        <v>17</v>
      </c>
      <c r="P14" s="8" t="s">
        <v>17</v>
      </c>
      <c r="Q14" s="7" t="s">
        <v>17</v>
      </c>
      <c r="R14" s="7" t="s">
        <v>17</v>
      </c>
      <c r="S14" s="8" t="s">
        <v>17</v>
      </c>
    </row>
    <row r="15" spans="1:19" ht="17.100000000000001" customHeight="1" x14ac:dyDescent="0.25">
      <c r="A15" s="4" t="s">
        <v>92</v>
      </c>
      <c r="B15" s="5">
        <v>779.90392730847202</v>
      </c>
      <c r="C15" s="5">
        <v>27.542047250919701</v>
      </c>
      <c r="D15" s="6">
        <v>32.132041805109097</v>
      </c>
      <c r="E15" s="5">
        <v>865.34045800669901</v>
      </c>
      <c r="F15" s="5">
        <v>30.559209856531901</v>
      </c>
      <c r="G15" s="6">
        <v>35.652026869876003</v>
      </c>
      <c r="H15" s="5">
        <v>1041.4003000851901</v>
      </c>
      <c r="I15" s="5">
        <v>36.776704498788597</v>
      </c>
      <c r="J15" s="6">
        <v>42.905692363509999</v>
      </c>
      <c r="K15" s="5">
        <v>94.740611600992295</v>
      </c>
      <c r="L15" s="5">
        <v>3.3457331216431898</v>
      </c>
      <c r="M15" s="6">
        <v>3.9033131979608799</v>
      </c>
      <c r="N15" s="5">
        <v>180.17714229921901</v>
      </c>
      <c r="O15" s="5">
        <v>6.3628957272553901</v>
      </c>
      <c r="P15" s="6">
        <v>7.4232982627278297</v>
      </c>
      <c r="Q15" s="5">
        <v>356.23698437771299</v>
      </c>
      <c r="R15" s="5">
        <v>12.5803903695121</v>
      </c>
      <c r="S15" s="6">
        <v>14.676963756361801</v>
      </c>
    </row>
    <row r="16" spans="1:19" ht="17.100000000000001" customHeight="1" x14ac:dyDescent="0.25">
      <c r="A16" s="4" t="s">
        <v>29</v>
      </c>
      <c r="B16" s="5">
        <v>847.44</v>
      </c>
      <c r="C16" s="5">
        <v>29.927061148248001</v>
      </c>
      <c r="D16" s="6">
        <v>31.482396000000001</v>
      </c>
      <c r="E16" s="5">
        <v>948.24</v>
      </c>
      <c r="F16" s="5">
        <v>33.486779551608002</v>
      </c>
      <c r="G16" s="6">
        <v>35.227116000000002</v>
      </c>
      <c r="H16" s="5">
        <v>984.64</v>
      </c>
      <c r="I16" s="5">
        <v>34.772233419488003</v>
      </c>
      <c r="J16" s="6">
        <v>36.579376000000003</v>
      </c>
      <c r="K16" s="5">
        <v>9.6999999999999993</v>
      </c>
      <c r="L16" s="5">
        <v>0.34255226699000002</v>
      </c>
      <c r="M16" s="6">
        <v>0.36035499999999998</v>
      </c>
      <c r="N16" s="5">
        <v>110.5</v>
      </c>
      <c r="O16" s="5">
        <v>3.9022706703500001</v>
      </c>
      <c r="P16" s="6">
        <v>4.1050750000000003</v>
      </c>
      <c r="Q16" s="5">
        <v>146.9</v>
      </c>
      <c r="R16" s="5">
        <v>5.1877245382300003</v>
      </c>
      <c r="S16" s="6">
        <v>5.4573349999999996</v>
      </c>
    </row>
    <row r="17" spans="1:19" ht="17.100000000000001" customHeight="1" x14ac:dyDescent="0.25">
      <c r="A17" s="4" t="s">
        <v>86</v>
      </c>
      <c r="B17" s="5">
        <v>460.21388101983001</v>
      </c>
      <c r="C17" s="5">
        <v>16.252299818928801</v>
      </c>
      <c r="D17" s="6">
        <v>19.098876062322901</v>
      </c>
      <c r="E17" s="5">
        <v>505.539660056657</v>
      </c>
      <c r="F17" s="5">
        <v>17.8529645985322</v>
      </c>
      <c r="G17" s="6">
        <v>20.979895892351301</v>
      </c>
      <c r="H17" s="5">
        <v>562.25354107648695</v>
      </c>
      <c r="I17" s="5">
        <v>19.855796404010899</v>
      </c>
      <c r="J17" s="6">
        <v>23.3335219546742</v>
      </c>
      <c r="K17" s="5">
        <v>46.713881019829998</v>
      </c>
      <c r="L17" s="5">
        <v>1.6496851384787501</v>
      </c>
      <c r="M17" s="6">
        <v>1.9386260623229501</v>
      </c>
      <c r="N17" s="5">
        <v>92.039660056657198</v>
      </c>
      <c r="O17" s="5">
        <v>3.2503499180821498</v>
      </c>
      <c r="P17" s="6">
        <v>3.8196458923512799</v>
      </c>
      <c r="Q17" s="5">
        <v>148.75354107648701</v>
      </c>
      <c r="R17" s="5">
        <v>5.2531817235609104</v>
      </c>
      <c r="S17" s="6">
        <v>6.1732719546742203</v>
      </c>
    </row>
    <row r="18" spans="1:19" ht="17.100000000000001" customHeight="1" x14ac:dyDescent="0.25">
      <c r="A18" s="4" t="s">
        <v>90</v>
      </c>
      <c r="B18" s="5">
        <v>165.8420399206</v>
      </c>
      <c r="C18" s="5">
        <v>5.8566563646440697</v>
      </c>
      <c r="D18" s="6">
        <v>8.0383636749514693</v>
      </c>
      <c r="E18" s="5">
        <v>217.28479574568101</v>
      </c>
      <c r="F18" s="5">
        <v>7.6733401407363004</v>
      </c>
      <c r="G18" s="6">
        <v>10.5317940497932</v>
      </c>
      <c r="H18" s="5">
        <v>271.79885868898799</v>
      </c>
      <c r="I18" s="5">
        <v>9.59848610404201</v>
      </c>
      <c r="J18" s="6">
        <v>13.174090680655199</v>
      </c>
      <c r="K18" s="5">
        <v>69.542039920599706</v>
      </c>
      <c r="L18" s="5">
        <v>2.45585396143407</v>
      </c>
      <c r="M18" s="6">
        <v>3.3707026749514699</v>
      </c>
      <c r="N18" s="5">
        <v>120.984795745681</v>
      </c>
      <c r="O18" s="5">
        <v>4.2725377375263003</v>
      </c>
      <c r="P18" s="6">
        <v>5.8641330497931596</v>
      </c>
      <c r="Q18" s="5">
        <v>175.49885868898801</v>
      </c>
      <c r="R18" s="5">
        <v>6.1976837008320098</v>
      </c>
      <c r="S18" s="6">
        <v>8.5064296806552395</v>
      </c>
    </row>
    <row r="19" spans="1:19" ht="17.100000000000001" customHeight="1" x14ac:dyDescent="0.25">
      <c r="A19" s="4" t="s">
        <v>15</v>
      </c>
      <c r="B19" s="5">
        <v>59.503905625000002</v>
      </c>
      <c r="C19" s="5">
        <v>2.1013605944951301</v>
      </c>
      <c r="D19" s="6">
        <v>2.05109962689375</v>
      </c>
      <c r="E19" s="5">
        <v>245.173905625</v>
      </c>
      <c r="F19" s="5">
        <v>8.6582347606841292</v>
      </c>
      <c r="G19" s="6">
        <v>8.4511445268937493</v>
      </c>
      <c r="H19" s="5">
        <v>349.32390562500001</v>
      </c>
      <c r="I19" s="5">
        <v>12.3362572974891</v>
      </c>
      <c r="J19" s="6">
        <v>12.041195026893799</v>
      </c>
      <c r="K19" s="7" t="s">
        <v>17</v>
      </c>
      <c r="L19" s="7" t="s">
        <v>17</v>
      </c>
      <c r="M19" s="8" t="s">
        <v>17</v>
      </c>
      <c r="N19" s="5">
        <v>185.67</v>
      </c>
      <c r="O19" s="5">
        <v>6.556874166189</v>
      </c>
      <c r="P19" s="6">
        <v>6.4000449000000001</v>
      </c>
      <c r="Q19" s="5">
        <v>289.82</v>
      </c>
      <c r="R19" s="5">
        <v>10.234896702994</v>
      </c>
      <c r="S19" s="6">
        <v>9.9900953999999995</v>
      </c>
    </row>
    <row r="20" spans="1:19" ht="17.100000000000001" customHeight="1" x14ac:dyDescent="0.25">
      <c r="A20" s="4" t="s">
        <v>91</v>
      </c>
      <c r="B20" s="5">
        <v>63.681372160474801</v>
      </c>
      <c r="C20" s="5">
        <v>2.24888643284583</v>
      </c>
      <c r="D20" s="6">
        <v>3.0866361086182099</v>
      </c>
      <c r="E20" s="5">
        <v>70.915044295919799</v>
      </c>
      <c r="F20" s="5">
        <v>2.5043411533261501</v>
      </c>
      <c r="G20" s="6">
        <v>3.4372521970232301</v>
      </c>
      <c r="H20" s="5">
        <v>82.813306858381395</v>
      </c>
      <c r="I20" s="5">
        <v>2.9245243300285599</v>
      </c>
      <c r="J20" s="6">
        <v>4.0139609834257497</v>
      </c>
      <c r="K20" s="5">
        <v>6.7813721604748203</v>
      </c>
      <c r="L20" s="5">
        <v>0.23948189761583</v>
      </c>
      <c r="M20" s="6">
        <v>0.32869310861820999</v>
      </c>
      <c r="N20" s="5">
        <v>14.0150442959198</v>
      </c>
      <c r="O20" s="5">
        <v>0.49493661809613998</v>
      </c>
      <c r="P20" s="6">
        <v>0.67930919702323</v>
      </c>
      <c r="Q20" s="5">
        <v>25.9133068583814</v>
      </c>
      <c r="R20" s="5">
        <v>0.91511979479855998</v>
      </c>
      <c r="S20" s="6">
        <v>1.2560179834257399</v>
      </c>
    </row>
    <row r="21" spans="1:19" ht="17.100000000000001" customHeight="1" x14ac:dyDescent="0.25">
      <c r="A21" s="4" t="s">
        <v>21</v>
      </c>
      <c r="B21" s="5">
        <v>80.619662472841597</v>
      </c>
      <c r="C21" s="5">
        <v>2.8470565096948999</v>
      </c>
      <c r="D21" s="6">
        <v>3.3215300938810701</v>
      </c>
      <c r="E21" s="5">
        <v>80.716531033720301</v>
      </c>
      <c r="F21" s="5">
        <v>2.8504773906360401</v>
      </c>
      <c r="G21" s="6">
        <v>3.3255210785892801</v>
      </c>
      <c r="H21" s="5">
        <v>81.219916655333904</v>
      </c>
      <c r="I21" s="5">
        <v>2.8682542860848899</v>
      </c>
      <c r="J21" s="6">
        <v>3.3462605661997502</v>
      </c>
      <c r="K21" s="5">
        <v>0.2618210333953</v>
      </c>
      <c r="L21" s="5">
        <v>9.2461225294000002E-3</v>
      </c>
      <c r="M21" s="6">
        <v>1.0787026575890001E-2</v>
      </c>
      <c r="N21" s="5">
        <v>0.35868959427406</v>
      </c>
      <c r="O21" s="5">
        <v>1.266700347055E-2</v>
      </c>
      <c r="P21" s="6">
        <v>1.477801128409E-2</v>
      </c>
      <c r="Q21" s="5">
        <v>0.86207521588757996</v>
      </c>
      <c r="R21" s="5">
        <v>3.0443898919400001E-2</v>
      </c>
      <c r="S21" s="6">
        <v>3.5517498894570003E-2</v>
      </c>
    </row>
    <row r="22" spans="1:19" ht="17.100000000000001" customHeight="1" x14ac:dyDescent="0.25">
      <c r="A22" s="4" t="s">
        <v>20</v>
      </c>
      <c r="B22" s="5">
        <v>39.090000000000003</v>
      </c>
      <c r="C22" s="5">
        <v>1.3804503213029999</v>
      </c>
      <c r="D22" s="6">
        <v>2.7026826000000002</v>
      </c>
      <c r="E22" s="5">
        <v>40.25</v>
      </c>
      <c r="F22" s="5">
        <v>1.421415334675</v>
      </c>
      <c r="G22" s="6">
        <v>2.7828849999999998</v>
      </c>
      <c r="H22" s="5">
        <v>42.67</v>
      </c>
      <c r="I22" s="5">
        <v>1.5068768280889999</v>
      </c>
      <c r="J22" s="6">
        <v>2.9502038000000002</v>
      </c>
      <c r="K22" s="5">
        <v>5.39</v>
      </c>
      <c r="L22" s="5">
        <v>0.19034605351299999</v>
      </c>
      <c r="M22" s="6">
        <v>0.37266460000000001</v>
      </c>
      <c r="N22" s="5">
        <v>6.55</v>
      </c>
      <c r="O22" s="5">
        <v>0.231311066885</v>
      </c>
      <c r="P22" s="6">
        <v>0.45286700000000002</v>
      </c>
      <c r="Q22" s="5">
        <v>8.9700000000000006</v>
      </c>
      <c r="R22" s="5">
        <v>0.31677256029900003</v>
      </c>
      <c r="S22" s="6">
        <v>0.62018580000000001</v>
      </c>
    </row>
    <row r="23" spans="1:19" ht="17.100000000000001" customHeight="1" x14ac:dyDescent="0.25">
      <c r="A23" s="4" t="s">
        <v>19</v>
      </c>
      <c r="B23" s="5">
        <v>41.399143669768797</v>
      </c>
      <c r="C23" s="5">
        <v>1.4619969603633001</v>
      </c>
      <c r="D23" s="6">
        <v>1.6112546716274001</v>
      </c>
      <c r="E23" s="5">
        <v>57.1619477736118</v>
      </c>
      <c r="F23" s="5">
        <v>2.0186551335479099</v>
      </c>
      <c r="G23" s="6">
        <v>2.22474300734897</v>
      </c>
      <c r="H23" s="5">
        <v>91.491522225667794</v>
      </c>
      <c r="I23" s="5">
        <v>3.2309926132751001</v>
      </c>
      <c r="J23" s="6">
        <v>3.5608500450229901</v>
      </c>
      <c r="K23" s="5">
        <v>13.7991436697687</v>
      </c>
      <c r="L23" s="5">
        <v>0.48731215944329997</v>
      </c>
      <c r="M23" s="6">
        <v>0.53706267162739996</v>
      </c>
      <c r="N23" s="5">
        <v>29.561947773611799</v>
      </c>
      <c r="O23" s="5">
        <v>1.0439703326279099</v>
      </c>
      <c r="P23" s="6">
        <v>1.15055100734897</v>
      </c>
      <c r="Q23" s="5">
        <v>63.891522225667799</v>
      </c>
      <c r="R23" s="5">
        <v>2.2563078123551001</v>
      </c>
      <c r="S23" s="6">
        <v>2.48665804502299</v>
      </c>
    </row>
    <row r="24" spans="1:19" ht="17.100000000000001" customHeight="1" x14ac:dyDescent="0.25">
      <c r="A24" s="4" t="s">
        <v>47</v>
      </c>
      <c r="B24" s="5">
        <v>34.67</v>
      </c>
      <c r="C24" s="5">
        <v>1.2243594944889999</v>
      </c>
      <c r="D24" s="6">
        <v>1.3022052</v>
      </c>
      <c r="E24" s="5">
        <v>54.36</v>
      </c>
      <c r="F24" s="5">
        <v>1.919705281812</v>
      </c>
      <c r="G24" s="6">
        <v>2.0417616000000001</v>
      </c>
      <c r="H24" s="5">
        <v>84.22</v>
      </c>
      <c r="I24" s="5">
        <v>2.9742012294740001</v>
      </c>
      <c r="J24" s="6">
        <v>3.1633032000000001</v>
      </c>
      <c r="K24" s="5">
        <v>34.020000000000003</v>
      </c>
      <c r="L24" s="5">
        <v>1.2014049611340001</v>
      </c>
      <c r="M24" s="6">
        <v>1.2777912</v>
      </c>
      <c r="N24" s="5">
        <v>53.71</v>
      </c>
      <c r="O24" s="5">
        <v>1.8967507484570001</v>
      </c>
      <c r="P24" s="6">
        <v>2.0173475999999999</v>
      </c>
      <c r="Q24" s="5">
        <v>83.57</v>
      </c>
      <c r="R24" s="5">
        <v>2.951246696119</v>
      </c>
      <c r="S24" s="6">
        <v>3.1388891999999999</v>
      </c>
    </row>
    <row r="25" spans="1:19" ht="17.100000000000001" customHeight="1" x14ac:dyDescent="0.25">
      <c r="A25" s="4" t="s">
        <v>18</v>
      </c>
      <c r="B25" s="5">
        <v>8.4242297772727301</v>
      </c>
      <c r="C25" s="5">
        <v>0.29749886678859999</v>
      </c>
      <c r="D25" s="6">
        <v>0.32568072318935998</v>
      </c>
      <c r="E25" s="5">
        <v>8.5942297772727301</v>
      </c>
      <c r="F25" s="5">
        <v>0.30350236012760001</v>
      </c>
      <c r="G25" s="6">
        <v>0.33225292318936001</v>
      </c>
      <c r="H25" s="5">
        <v>8.7242297772727309</v>
      </c>
      <c r="I25" s="5">
        <v>0.3080932667986</v>
      </c>
      <c r="J25" s="6">
        <v>0.33727872318935997</v>
      </c>
      <c r="K25" s="5">
        <v>0.19</v>
      </c>
      <c r="L25" s="5">
        <v>6.709786673E-3</v>
      </c>
      <c r="M25" s="6">
        <v>7.3454000000000002E-3</v>
      </c>
      <c r="N25" s="5">
        <v>0.36</v>
      </c>
      <c r="O25" s="5">
        <v>1.2713280012E-2</v>
      </c>
      <c r="P25" s="6">
        <v>1.39176E-2</v>
      </c>
      <c r="Q25" s="5">
        <v>0.49</v>
      </c>
      <c r="R25" s="5">
        <v>1.7304186682999999E-2</v>
      </c>
      <c r="S25" s="6">
        <v>1.8943399999999999E-2</v>
      </c>
    </row>
    <row r="26" spans="1:19" ht="17.100000000000001" customHeight="1" x14ac:dyDescent="0.25">
      <c r="A26" s="4" t="s">
        <v>46</v>
      </c>
      <c r="B26" s="5">
        <v>2.88</v>
      </c>
      <c r="C26" s="5">
        <v>0.101706240096</v>
      </c>
      <c r="D26" s="6">
        <v>0.10113696</v>
      </c>
      <c r="E26" s="5">
        <v>5.08</v>
      </c>
      <c r="F26" s="5">
        <v>0.179398506836</v>
      </c>
      <c r="G26" s="6">
        <v>0.17839436</v>
      </c>
      <c r="H26" s="5">
        <v>8.7799999999999994</v>
      </c>
      <c r="I26" s="5">
        <v>0.31006277362599999</v>
      </c>
      <c r="J26" s="6">
        <v>0.30832725999999999</v>
      </c>
      <c r="K26" s="5">
        <v>2.67</v>
      </c>
      <c r="L26" s="5">
        <v>9.4290160089E-2</v>
      </c>
      <c r="M26" s="6">
        <v>9.3762390000000001E-2</v>
      </c>
      <c r="N26" s="5">
        <v>4.87</v>
      </c>
      <c r="O26" s="5">
        <v>0.171982426829</v>
      </c>
      <c r="P26" s="6">
        <v>0.17101979</v>
      </c>
      <c r="Q26" s="5">
        <v>8.57</v>
      </c>
      <c r="R26" s="5">
        <v>0.30264669361899998</v>
      </c>
      <c r="S26" s="6">
        <v>0.30095269000000002</v>
      </c>
    </row>
    <row r="27" spans="1:19" ht="17.100000000000001" customHeight="1" x14ac:dyDescent="0.25">
      <c r="A27" s="9" t="s">
        <v>36</v>
      </c>
      <c r="B27" s="11">
        <v>223722.48959999901</v>
      </c>
      <c r="C27" s="11">
        <v>7900.6851535181804</v>
      </c>
      <c r="D27" s="12">
        <v>8336.1998587003709</v>
      </c>
      <c r="E27" s="11">
        <v>246341.31803171901</v>
      </c>
      <c r="F27" s="11">
        <v>8699.4615407288402</v>
      </c>
      <c r="G27" s="12">
        <v>9180.1752644093103</v>
      </c>
      <c r="H27" s="11">
        <v>274769.35924454499</v>
      </c>
      <c r="I27" s="11">
        <v>9703.3883410936705</v>
      </c>
      <c r="J27" s="12">
        <v>10272.134142278501</v>
      </c>
      <c r="K27" s="11">
        <v>31147.563737193999</v>
      </c>
      <c r="L27" s="11">
        <v>1099.9658318960101</v>
      </c>
      <c r="M27" s="12">
        <v>1198.6955837877399</v>
      </c>
      <c r="N27" s="11">
        <v>53766.393365463802</v>
      </c>
      <c r="O27" s="11">
        <v>1898.7422613624501</v>
      </c>
      <c r="P27" s="12">
        <v>2042.6710375620901</v>
      </c>
      <c r="Q27" s="11">
        <v>82194.434578290195</v>
      </c>
      <c r="R27" s="11">
        <v>2902.6690617272702</v>
      </c>
      <c r="S27" s="12">
        <v>3134.6299154313201</v>
      </c>
    </row>
    <row r="28" spans="1:19" ht="17.100000000000001" customHeight="1" x14ac:dyDescent="0.25">
      <c r="A28" s="4" t="s">
        <v>37</v>
      </c>
      <c r="B28" s="5">
        <v>237638.446613801</v>
      </c>
      <c r="C28" s="5">
        <v>8392.1225372721401</v>
      </c>
      <c r="D28" s="6">
        <v>8855.9350953439298</v>
      </c>
      <c r="E28" s="5">
        <v>246050.500592664</v>
      </c>
      <c r="F28" s="5">
        <v>8689.1914197980896</v>
      </c>
      <c r="G28" s="6">
        <v>9168.2799575753907</v>
      </c>
      <c r="H28" s="5">
        <v>255411.69168260801</v>
      </c>
      <c r="I28" s="5">
        <v>9019.7787630544608</v>
      </c>
      <c r="J28" s="6">
        <v>9518.5165450581299</v>
      </c>
      <c r="K28" s="5">
        <v>45337.078360579202</v>
      </c>
      <c r="L28" s="5">
        <v>1601.06381145564</v>
      </c>
      <c r="M28" s="6">
        <v>1726.7772307597199</v>
      </c>
      <c r="N28" s="5">
        <v>53181.371112073401</v>
      </c>
      <c r="O28" s="5">
        <v>1878.0823954718801</v>
      </c>
      <c r="P28" s="6">
        <v>2021.3709886120801</v>
      </c>
      <c r="Q28" s="5">
        <v>62916.057348363996</v>
      </c>
      <c r="R28" s="5">
        <v>2221.8595953355598</v>
      </c>
      <c r="S28" s="6">
        <v>2383.8871778784401</v>
      </c>
    </row>
    <row r="30" spans="1:19" ht="17.100000000000001" customHeight="1" x14ac:dyDescent="0.25">
      <c r="A30" s="152" t="s">
        <v>38</v>
      </c>
      <c r="B30" s="153"/>
      <c r="C30" s="153"/>
      <c r="D30" s="153"/>
      <c r="E30" s="153"/>
      <c r="F30" s="153"/>
      <c r="G30" s="153"/>
      <c r="H30" s="153"/>
      <c r="I30" s="153"/>
      <c r="J30" s="153"/>
      <c r="K30" s="153"/>
      <c r="L30" s="153"/>
      <c r="M30" s="153"/>
      <c r="N30" s="153"/>
      <c r="O30" s="153"/>
      <c r="P30" s="153"/>
      <c r="Q30" s="153"/>
      <c r="R30" s="153"/>
      <c r="S30" s="153"/>
    </row>
    <row r="31" spans="1:19" ht="17.100000000000001" customHeight="1" x14ac:dyDescent="0.25">
      <c r="A31" s="152" t="s">
        <v>39</v>
      </c>
      <c r="B31" s="153"/>
      <c r="C31" s="153"/>
      <c r="D31" s="153"/>
      <c r="E31" s="153"/>
      <c r="F31" s="153"/>
      <c r="G31" s="153"/>
      <c r="H31" s="153"/>
      <c r="I31" s="153"/>
      <c r="J31" s="153"/>
      <c r="K31" s="153"/>
      <c r="L31" s="153"/>
      <c r="M31" s="153"/>
      <c r="N31" s="153"/>
      <c r="O31" s="153"/>
      <c r="P31" s="153"/>
      <c r="Q31" s="153"/>
      <c r="R31" s="153"/>
      <c r="S31" s="153"/>
    </row>
    <row r="32" spans="1:19" ht="35.1" customHeight="1" x14ac:dyDescent="0.25">
      <c r="A32" s="152" t="s">
        <v>40</v>
      </c>
      <c r="B32" s="153"/>
      <c r="C32" s="153"/>
      <c r="D32" s="153"/>
      <c r="E32" s="153"/>
      <c r="F32" s="153"/>
      <c r="G32" s="153"/>
      <c r="H32" s="153"/>
      <c r="I32" s="153"/>
      <c r="J32" s="153"/>
      <c r="K32" s="153"/>
      <c r="L32" s="153"/>
      <c r="M32" s="153"/>
      <c r="N32" s="153"/>
      <c r="O32" s="153"/>
      <c r="P32" s="153"/>
      <c r="Q32" s="153"/>
      <c r="R32" s="153"/>
      <c r="S32" s="153"/>
    </row>
    <row r="33" spans="1:19" ht="17.100000000000001" customHeight="1" x14ac:dyDescent="0.25">
      <c r="A33" s="152" t="s">
        <v>48</v>
      </c>
      <c r="B33" s="153"/>
      <c r="C33" s="153"/>
      <c r="D33" s="153"/>
      <c r="E33" s="153"/>
      <c r="F33" s="153"/>
      <c r="G33" s="153"/>
      <c r="H33" s="153"/>
      <c r="I33" s="153"/>
      <c r="J33" s="153"/>
      <c r="K33" s="153"/>
      <c r="L33" s="153"/>
      <c r="M33" s="153"/>
      <c r="N33" s="153"/>
      <c r="O33" s="153"/>
      <c r="P33" s="153"/>
      <c r="Q33" s="153"/>
      <c r="R33" s="153"/>
      <c r="S33" s="153"/>
    </row>
    <row r="34" spans="1:19" ht="17.100000000000001" customHeight="1" x14ac:dyDescent="0.25">
      <c r="A34" s="152" t="s">
        <v>38</v>
      </c>
      <c r="B34" s="153"/>
      <c r="C34" s="153"/>
      <c r="D34" s="153"/>
      <c r="E34" s="153"/>
      <c r="F34" s="153"/>
      <c r="G34" s="153"/>
      <c r="H34" s="153"/>
      <c r="I34" s="153"/>
      <c r="J34" s="153"/>
      <c r="K34" s="153"/>
      <c r="L34" s="153"/>
      <c r="M34" s="153"/>
      <c r="N34" s="153"/>
      <c r="O34" s="153"/>
      <c r="P34" s="153"/>
      <c r="Q34" s="153"/>
      <c r="R34" s="153"/>
      <c r="S34" s="153"/>
    </row>
    <row r="35" spans="1:19" ht="17.100000000000001" customHeight="1" x14ac:dyDescent="0.25">
      <c r="A35" s="152" t="s">
        <v>41</v>
      </c>
      <c r="B35" s="153"/>
      <c r="C35" s="153"/>
      <c r="D35" s="153"/>
      <c r="E35" s="153"/>
      <c r="F35" s="153"/>
      <c r="G35" s="153"/>
      <c r="H35" s="153"/>
      <c r="I35" s="153"/>
      <c r="J35" s="153"/>
      <c r="K35" s="153"/>
      <c r="L35" s="153"/>
      <c r="M35" s="153"/>
      <c r="N35" s="153"/>
      <c r="O35" s="153"/>
      <c r="P35" s="153"/>
      <c r="Q35" s="153"/>
      <c r="R35" s="153"/>
      <c r="S35" s="153"/>
    </row>
    <row r="36" spans="1:19" ht="17.100000000000001" customHeight="1" x14ac:dyDescent="0.25">
      <c r="A36" s="152" t="s">
        <v>42</v>
      </c>
      <c r="B36" s="153"/>
      <c r="C36" s="153"/>
      <c r="D36" s="153"/>
      <c r="E36" s="153"/>
      <c r="F36" s="153"/>
      <c r="G36" s="153"/>
      <c r="H36" s="153"/>
      <c r="I36" s="153"/>
      <c r="J36" s="153"/>
      <c r="K36" s="153"/>
      <c r="L36" s="153"/>
      <c r="M36" s="153"/>
      <c r="N36" s="153"/>
      <c r="O36" s="153"/>
      <c r="P36" s="153"/>
      <c r="Q36" s="153"/>
      <c r="R36" s="153"/>
      <c r="S36" s="153"/>
    </row>
    <row r="37" spans="1:19" ht="17.100000000000001" customHeight="1" x14ac:dyDescent="0.25">
      <c r="A37" s="152" t="s">
        <v>43</v>
      </c>
      <c r="B37" s="153"/>
      <c r="C37" s="153"/>
      <c r="D37" s="153"/>
      <c r="E37" s="153"/>
      <c r="F37" s="153"/>
      <c r="G37" s="153"/>
      <c r="H37" s="153"/>
      <c r="I37" s="153"/>
      <c r="J37" s="153"/>
      <c r="K37" s="153"/>
      <c r="L37" s="153"/>
      <c r="M37" s="153"/>
      <c r="N37" s="153"/>
      <c r="O37" s="153"/>
      <c r="P37" s="153"/>
      <c r="Q37" s="153"/>
      <c r="R37" s="153"/>
      <c r="S37" s="153"/>
    </row>
  </sheetData>
  <sortState xmlns:xlrd2="http://schemas.microsoft.com/office/spreadsheetml/2017/richdata2" ref="A5:S26">
    <sortCondition descending="1" ref="G5:G26"/>
  </sortState>
  <mergeCells count="15">
    <mergeCell ref="A33:S33"/>
    <mergeCell ref="A34:S34"/>
    <mergeCell ref="A35:S35"/>
    <mergeCell ref="A36:S36"/>
    <mergeCell ref="A37:S37"/>
    <mergeCell ref="Q3:S3"/>
    <mergeCell ref="A1:S1"/>
    <mergeCell ref="A30:S30"/>
    <mergeCell ref="A31:S31"/>
    <mergeCell ref="A32:S32"/>
    <mergeCell ref="B3:D3"/>
    <mergeCell ref="E3:G3"/>
    <mergeCell ref="H3:J3"/>
    <mergeCell ref="K3:M3"/>
    <mergeCell ref="N3:P3"/>
  </mergeCells>
  <printOptions gridLines="1"/>
  <pageMargins left="0.05" right="0.05" top="0.5" bottom="0.5" header="0" footer="0"/>
  <pageSetup paperSize="8"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072"/>
    <pageSetUpPr fitToPage="1"/>
  </sheetPr>
  <dimension ref="A1:M19"/>
  <sheetViews>
    <sheetView zoomScale="85" zoomScaleNormal="85" zoomScalePageLayoutView="85" workbookViewId="0">
      <selection sqref="A1:M1"/>
    </sheetView>
  </sheetViews>
  <sheetFormatPr defaultColWidth="11.42578125" defaultRowHeight="12" customHeight="1" x14ac:dyDescent="0.2"/>
  <cols>
    <col min="1" max="1" width="20" bestFit="1" customWidth="1"/>
    <col min="2" max="8" width="13" bestFit="1" customWidth="1"/>
    <col min="9" max="9" width="12" bestFit="1" customWidth="1"/>
    <col min="10" max="10" width="13" bestFit="1" customWidth="1"/>
    <col min="11" max="11" width="12" bestFit="1" customWidth="1"/>
    <col min="12" max="12" width="13" bestFit="1" customWidth="1"/>
    <col min="13" max="13" width="12" bestFit="1" customWidth="1"/>
  </cols>
  <sheetData>
    <row r="1" spans="1:13" ht="17.100000000000001" customHeight="1" x14ac:dyDescent="0.25">
      <c r="A1" s="158" t="s">
        <v>49</v>
      </c>
      <c r="B1" s="153"/>
      <c r="C1" s="153"/>
      <c r="D1" s="153"/>
      <c r="E1" s="153"/>
      <c r="F1" s="153"/>
      <c r="G1" s="153"/>
      <c r="H1" s="153"/>
      <c r="I1" s="153"/>
      <c r="J1" s="153"/>
      <c r="K1" s="153"/>
      <c r="L1" s="153"/>
      <c r="M1" s="153"/>
    </row>
    <row r="3" spans="1:13" ht="114.95" customHeight="1" x14ac:dyDescent="0.25">
      <c r="A3" s="1" t="s">
        <v>1</v>
      </c>
      <c r="B3" s="151" t="s">
        <v>2</v>
      </c>
      <c r="C3" s="151"/>
      <c r="D3" s="151" t="s">
        <v>3</v>
      </c>
      <c r="E3" s="151"/>
      <c r="F3" s="151" t="s">
        <v>4</v>
      </c>
      <c r="G3" s="151"/>
      <c r="H3" s="151" t="s">
        <v>5</v>
      </c>
      <c r="I3" s="151"/>
      <c r="J3" s="151" t="s">
        <v>6</v>
      </c>
      <c r="K3" s="151"/>
      <c r="L3" s="151" t="s">
        <v>7</v>
      </c>
      <c r="M3" s="151"/>
    </row>
    <row r="4" spans="1:13" ht="33" customHeight="1" x14ac:dyDescent="0.25">
      <c r="A4" s="3" t="s">
        <v>8</v>
      </c>
      <c r="B4" s="1" t="s">
        <v>50</v>
      </c>
      <c r="C4" s="1" t="s">
        <v>12</v>
      </c>
      <c r="D4" s="1" t="s">
        <v>50</v>
      </c>
      <c r="E4" s="1" t="s">
        <v>12</v>
      </c>
      <c r="F4" s="1" t="s">
        <v>50</v>
      </c>
      <c r="G4" s="1" t="s">
        <v>12</v>
      </c>
      <c r="H4" s="1" t="s">
        <v>50</v>
      </c>
      <c r="I4" s="1" t="s">
        <v>12</v>
      </c>
      <c r="J4" s="1" t="s">
        <v>50</v>
      </c>
      <c r="K4" s="1" t="s">
        <v>12</v>
      </c>
      <c r="L4" s="1" t="s">
        <v>50</v>
      </c>
      <c r="M4" s="1" t="s">
        <v>12</v>
      </c>
    </row>
    <row r="5" spans="1:13" ht="17.100000000000001" customHeight="1" x14ac:dyDescent="0.25">
      <c r="A5" s="4" t="s">
        <v>35</v>
      </c>
      <c r="B5" s="14">
        <v>3356.0077981303002</v>
      </c>
      <c r="C5" s="6">
        <v>154.61127925986301</v>
      </c>
      <c r="D5" s="14">
        <v>3415.53367262449</v>
      </c>
      <c r="E5" s="6">
        <v>157.35363629781</v>
      </c>
      <c r="F5" s="14">
        <v>3679.4933381462101</v>
      </c>
      <c r="G5" s="6">
        <v>169.51425808839599</v>
      </c>
      <c r="H5" s="14">
        <v>85.176003194137294</v>
      </c>
      <c r="I5" s="6">
        <v>3.9240584671539098</v>
      </c>
      <c r="J5" s="14">
        <v>144.70187768832801</v>
      </c>
      <c r="K5" s="6">
        <v>6.6664155051012797</v>
      </c>
      <c r="L5" s="14">
        <v>408.661543210052</v>
      </c>
      <c r="M5" s="6">
        <v>18.827037295687099</v>
      </c>
    </row>
    <row r="6" spans="1:13" ht="17.100000000000001" customHeight="1" x14ac:dyDescent="0.25">
      <c r="A6" s="4" t="s">
        <v>28</v>
      </c>
      <c r="B6" s="14">
        <v>1438.5</v>
      </c>
      <c r="C6" s="6">
        <v>70.918049999999994</v>
      </c>
      <c r="D6" s="14">
        <v>1872.6</v>
      </c>
      <c r="E6" s="6">
        <v>92.319180000000003</v>
      </c>
      <c r="F6" s="14">
        <v>2179.1999999999998</v>
      </c>
      <c r="G6" s="6">
        <v>107.43456</v>
      </c>
      <c r="H6" s="14">
        <v>586.79999999999995</v>
      </c>
      <c r="I6" s="6">
        <v>28.92924</v>
      </c>
      <c r="J6" s="14">
        <v>1021</v>
      </c>
      <c r="K6" s="6">
        <v>50.335299999999997</v>
      </c>
      <c r="L6" s="14">
        <v>1327.6</v>
      </c>
      <c r="M6" s="6">
        <v>65.450680000000006</v>
      </c>
    </row>
    <row r="7" spans="1:13" ht="17.100000000000001" customHeight="1" x14ac:dyDescent="0.25">
      <c r="A7" s="4" t="s">
        <v>92</v>
      </c>
      <c r="B7" s="14">
        <v>36.380694684854902</v>
      </c>
      <c r="C7" s="6">
        <v>1.74991141434152</v>
      </c>
      <c r="D7" s="14">
        <v>38.521045122314298</v>
      </c>
      <c r="E7" s="6">
        <v>1.85286227038332</v>
      </c>
      <c r="F7" s="14">
        <v>42.9316848908324</v>
      </c>
      <c r="G7" s="6">
        <v>2.06501404324904</v>
      </c>
      <c r="H7" s="14">
        <v>2.3734356700864101</v>
      </c>
      <c r="I7" s="6">
        <v>0.11416225573116</v>
      </c>
      <c r="J7" s="14">
        <v>4.5137861075457897</v>
      </c>
      <c r="K7" s="6">
        <v>0.21711311177295001</v>
      </c>
      <c r="L7" s="14">
        <v>8.9244258760639905</v>
      </c>
      <c r="M7" s="6">
        <v>0.42926488463868001</v>
      </c>
    </row>
    <row r="8" spans="1:13" ht="17.100000000000001" customHeight="1" x14ac:dyDescent="0.25">
      <c r="A8" s="4" t="s">
        <v>21</v>
      </c>
      <c r="B8" s="14">
        <v>9.1117397042838508</v>
      </c>
      <c r="C8" s="6">
        <v>0.43827467977605</v>
      </c>
      <c r="D8" s="14">
        <v>9.1141664492321706</v>
      </c>
      <c r="E8" s="6">
        <v>0.43839140620806999</v>
      </c>
      <c r="F8" s="14">
        <v>9.1267772332194994</v>
      </c>
      <c r="G8" s="6">
        <v>0.43899798491786002</v>
      </c>
      <c r="H8" s="14">
        <v>6.5591235620799998E-3</v>
      </c>
      <c r="I8" s="6">
        <v>3.1549384334000002E-4</v>
      </c>
      <c r="J8" s="14">
        <v>8.9858685103999993E-3</v>
      </c>
      <c r="K8" s="6">
        <v>4.3222027534999999E-4</v>
      </c>
      <c r="L8" s="14">
        <v>2.1596652497739999E-2</v>
      </c>
      <c r="M8" s="6">
        <v>1.03879898514E-3</v>
      </c>
    </row>
    <row r="9" spans="1:13" ht="17.100000000000001" customHeight="1" x14ac:dyDescent="0.25">
      <c r="A9" s="9" t="s">
        <v>36</v>
      </c>
      <c r="B9" s="15">
        <v>4840.00023251943</v>
      </c>
      <c r="C9" s="12">
        <v>227.71751535397999</v>
      </c>
      <c r="D9" s="15">
        <v>5335.7688841960298</v>
      </c>
      <c r="E9" s="12">
        <v>251.96406997440101</v>
      </c>
      <c r="F9" s="15">
        <v>5910.75180027026</v>
      </c>
      <c r="G9" s="12">
        <v>279.45283011656301</v>
      </c>
      <c r="H9" s="15">
        <v>674.35599798778605</v>
      </c>
      <c r="I9" s="12">
        <v>32.967776216728403</v>
      </c>
      <c r="J9" s="15">
        <v>1170.22464966438</v>
      </c>
      <c r="K9" s="12">
        <v>57.219260837149598</v>
      </c>
      <c r="L9" s="15">
        <v>1745.2075657386099</v>
      </c>
      <c r="M9" s="12">
        <v>84.708020979310902</v>
      </c>
    </row>
    <row r="10" spans="1:13" ht="17.100000000000001" customHeight="1" x14ac:dyDescent="0.25">
      <c r="A10" s="4" t="s">
        <v>37</v>
      </c>
      <c r="B10" s="14">
        <v>4923.8700015721897</v>
      </c>
      <c r="C10" s="6">
        <v>231.69842358714999</v>
      </c>
      <c r="D10" s="14">
        <v>5305.3854193642601</v>
      </c>
      <c r="E10" s="6">
        <v>250.46401978817599</v>
      </c>
      <c r="F10" s="14">
        <v>5788.1265879367602</v>
      </c>
      <c r="G10" s="6">
        <v>274.22487518078498</v>
      </c>
      <c r="H10" s="14">
        <v>785.74721775600199</v>
      </c>
      <c r="I10" s="6">
        <v>38.305256697721703</v>
      </c>
      <c r="J10" s="14">
        <v>1118.67635846129</v>
      </c>
      <c r="K10" s="6">
        <v>54.681971085642402</v>
      </c>
      <c r="L10" s="14">
        <v>1617.7245331377901</v>
      </c>
      <c r="M10" s="6">
        <v>79.244304488070696</v>
      </c>
    </row>
    <row r="12" spans="1:13" ht="17.100000000000001" customHeight="1" x14ac:dyDescent="0.25">
      <c r="A12" s="152" t="s">
        <v>38</v>
      </c>
      <c r="B12" s="153"/>
      <c r="C12" s="153"/>
      <c r="D12" s="153"/>
      <c r="E12" s="153"/>
      <c r="F12" s="153"/>
      <c r="G12" s="153"/>
      <c r="H12" s="153"/>
      <c r="I12" s="153"/>
      <c r="J12" s="153"/>
      <c r="K12" s="153"/>
      <c r="L12" s="153"/>
      <c r="M12" s="153"/>
    </row>
    <row r="13" spans="1:13" ht="17.100000000000001" customHeight="1" x14ac:dyDescent="0.25">
      <c r="A13" s="152" t="s">
        <v>39</v>
      </c>
      <c r="B13" s="153"/>
      <c r="C13" s="153"/>
      <c r="D13" s="153"/>
      <c r="E13" s="153"/>
      <c r="F13" s="153"/>
      <c r="G13" s="153"/>
      <c r="H13" s="153"/>
      <c r="I13" s="153"/>
      <c r="J13" s="153"/>
      <c r="K13" s="153"/>
      <c r="L13" s="153"/>
      <c r="M13" s="153"/>
    </row>
    <row r="14" spans="1:13" ht="35.1" customHeight="1" x14ac:dyDescent="0.25">
      <c r="A14" s="152" t="s">
        <v>40</v>
      </c>
      <c r="B14" s="153"/>
      <c r="C14" s="153"/>
      <c r="D14" s="153"/>
      <c r="E14" s="153"/>
      <c r="F14" s="153"/>
      <c r="G14" s="153"/>
      <c r="H14" s="153"/>
      <c r="I14" s="153"/>
      <c r="J14" s="153"/>
      <c r="K14" s="153"/>
      <c r="L14" s="153"/>
      <c r="M14" s="153"/>
    </row>
    <row r="15" spans="1:13" ht="17.100000000000001" customHeight="1" x14ac:dyDescent="0.25">
      <c r="A15" s="152" t="s">
        <v>38</v>
      </c>
      <c r="B15" s="153"/>
      <c r="C15" s="153"/>
      <c r="D15" s="153"/>
      <c r="E15" s="153"/>
      <c r="F15" s="153"/>
      <c r="G15" s="153"/>
      <c r="H15" s="153"/>
      <c r="I15" s="153"/>
      <c r="J15" s="153"/>
      <c r="K15" s="153"/>
      <c r="L15" s="153"/>
      <c r="M15" s="153"/>
    </row>
    <row r="16" spans="1:13" ht="14.1" customHeight="1" x14ac:dyDescent="0.2">
      <c r="A16" s="157" t="s">
        <v>38</v>
      </c>
      <c r="B16" s="153"/>
      <c r="C16" s="153"/>
      <c r="D16" s="153"/>
      <c r="E16" s="153"/>
      <c r="F16" s="153"/>
      <c r="G16" s="153"/>
      <c r="H16" s="153"/>
      <c r="I16" s="153"/>
      <c r="J16" s="153"/>
      <c r="K16" s="153"/>
      <c r="L16" s="153"/>
      <c r="M16" s="153"/>
    </row>
    <row r="17" spans="1:13" ht="17.100000000000001" customHeight="1" x14ac:dyDescent="0.25">
      <c r="A17" s="152" t="s">
        <v>41</v>
      </c>
      <c r="B17" s="153"/>
      <c r="C17" s="153"/>
      <c r="D17" s="153"/>
      <c r="E17" s="153"/>
      <c r="F17" s="153"/>
      <c r="G17" s="153"/>
      <c r="H17" s="153"/>
      <c r="I17" s="153"/>
      <c r="J17" s="153"/>
      <c r="K17" s="153"/>
      <c r="L17" s="153"/>
      <c r="M17" s="153"/>
    </row>
    <row r="18" spans="1:13" ht="17.100000000000001" customHeight="1" x14ac:dyDescent="0.25">
      <c r="A18" s="152" t="s">
        <v>42</v>
      </c>
      <c r="B18" s="153"/>
      <c r="C18" s="153"/>
      <c r="D18" s="153"/>
      <c r="E18" s="153"/>
      <c r="F18" s="153"/>
      <c r="G18" s="153"/>
      <c r="H18" s="153"/>
      <c r="I18" s="153"/>
      <c r="J18" s="153"/>
      <c r="K18" s="153"/>
      <c r="L18" s="153"/>
      <c r="M18" s="153"/>
    </row>
    <row r="19" spans="1:13" ht="17.100000000000001" customHeight="1" x14ac:dyDescent="0.25">
      <c r="A19" s="152" t="s">
        <v>43</v>
      </c>
      <c r="B19" s="153"/>
      <c r="C19" s="153"/>
      <c r="D19" s="153"/>
      <c r="E19" s="153"/>
      <c r="F19" s="153"/>
      <c r="G19" s="153"/>
      <c r="H19" s="153"/>
      <c r="I19" s="153"/>
      <c r="J19" s="153"/>
      <c r="K19" s="153"/>
      <c r="L19" s="153"/>
      <c r="M19" s="153"/>
    </row>
  </sheetData>
  <sortState xmlns:xlrd2="http://schemas.microsoft.com/office/spreadsheetml/2017/richdata2" ref="A5:M8">
    <sortCondition descending="1" ref="E5:E8"/>
  </sortState>
  <mergeCells count="15">
    <mergeCell ref="A15:M15"/>
    <mergeCell ref="A16:M16"/>
    <mergeCell ref="A17:M17"/>
    <mergeCell ref="A18:M18"/>
    <mergeCell ref="A19:M19"/>
    <mergeCell ref="L3:M3"/>
    <mergeCell ref="A1:M1"/>
    <mergeCell ref="A12:M12"/>
    <mergeCell ref="A13:M13"/>
    <mergeCell ref="A14:M14"/>
    <mergeCell ref="B3:C3"/>
    <mergeCell ref="D3:E3"/>
    <mergeCell ref="F3:G3"/>
    <mergeCell ref="H3:I3"/>
    <mergeCell ref="J3:K3"/>
  </mergeCells>
  <printOptions gridLines="1"/>
  <pageMargins left="0.05" right="0.05" top="0.5" bottom="0.5" header="0" footer="0"/>
  <pageSetup paperSize="8"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072"/>
    <pageSetUpPr fitToPage="1"/>
  </sheetPr>
  <dimension ref="A1:G37"/>
  <sheetViews>
    <sheetView zoomScale="85" zoomScaleNormal="85" zoomScalePageLayoutView="85" workbookViewId="0">
      <selection sqref="A1:G1"/>
    </sheetView>
  </sheetViews>
  <sheetFormatPr defaultColWidth="11.42578125" defaultRowHeight="12" customHeight="1" x14ac:dyDescent="0.2"/>
  <cols>
    <col min="1" max="1" width="40" bestFit="1" customWidth="1"/>
    <col min="2" max="4" width="25" bestFit="1" customWidth="1"/>
    <col min="5" max="7" width="24" bestFit="1" customWidth="1"/>
  </cols>
  <sheetData>
    <row r="1" spans="1:7" ht="17.100000000000001" customHeight="1" x14ac:dyDescent="0.25">
      <c r="A1" s="158" t="s">
        <v>51</v>
      </c>
      <c r="B1" s="153"/>
      <c r="C1" s="153"/>
      <c r="D1" s="153"/>
      <c r="E1" s="153"/>
      <c r="F1" s="153"/>
      <c r="G1" s="153"/>
    </row>
    <row r="3" spans="1:7" ht="35.1" customHeight="1" x14ac:dyDescent="0.25">
      <c r="A3" s="1" t="s">
        <v>1</v>
      </c>
      <c r="B3" s="2" t="s">
        <v>2</v>
      </c>
      <c r="C3" s="2" t="s">
        <v>3</v>
      </c>
      <c r="D3" s="2" t="s">
        <v>4</v>
      </c>
      <c r="E3" s="2" t="s">
        <v>5</v>
      </c>
      <c r="F3" s="2" t="s">
        <v>6</v>
      </c>
      <c r="G3" s="2" t="s">
        <v>7</v>
      </c>
    </row>
    <row r="4" spans="1:7" ht="17.100000000000001" customHeight="1" x14ac:dyDescent="0.25">
      <c r="A4" s="3" t="s">
        <v>8</v>
      </c>
      <c r="B4" s="1" t="s">
        <v>12</v>
      </c>
      <c r="C4" s="1" t="s">
        <v>12</v>
      </c>
      <c r="D4" s="1" t="s">
        <v>12</v>
      </c>
      <c r="E4" s="1" t="s">
        <v>12</v>
      </c>
      <c r="F4" s="1" t="s">
        <v>12</v>
      </c>
      <c r="G4" s="1" t="s">
        <v>12</v>
      </c>
    </row>
    <row r="5" spans="1:7" ht="17.100000000000001" customHeight="1" x14ac:dyDescent="0.25">
      <c r="A5" s="4" t="s">
        <v>35</v>
      </c>
      <c r="B5" s="6">
        <v>4333.8311844873897</v>
      </c>
      <c r="C5" s="6">
        <v>4395.06289581689</v>
      </c>
      <c r="D5" s="6">
        <v>4666.5868705454895</v>
      </c>
      <c r="E5" s="6">
        <v>87.616897426567405</v>
      </c>
      <c r="F5" s="6">
        <v>148.84860875607001</v>
      </c>
      <c r="G5" s="6">
        <v>420.37258348466798</v>
      </c>
    </row>
    <row r="6" spans="1:7" ht="17.100000000000001" customHeight="1" x14ac:dyDescent="0.25">
      <c r="A6" s="4" t="s">
        <v>33</v>
      </c>
      <c r="B6" s="6">
        <v>1280.17488781785</v>
      </c>
      <c r="C6" s="6">
        <v>1415.6982470637499</v>
      </c>
      <c r="D6" s="6">
        <v>1557.69076578506</v>
      </c>
      <c r="E6" s="6">
        <v>362.47194400000001</v>
      </c>
      <c r="F6" s="6">
        <v>497.99530324590199</v>
      </c>
      <c r="G6" s="6">
        <v>639.98782196721299</v>
      </c>
    </row>
    <row r="7" spans="1:7" ht="17.100000000000001" customHeight="1" x14ac:dyDescent="0.25">
      <c r="A7" s="4" t="s">
        <v>34</v>
      </c>
      <c r="B7" s="6">
        <v>1108.3823235083401</v>
      </c>
      <c r="C7" s="6">
        <v>1212.9104661798101</v>
      </c>
      <c r="D7" s="6">
        <v>1278.88922290151</v>
      </c>
      <c r="E7" s="6">
        <v>92.666793148462304</v>
      </c>
      <c r="F7" s="6">
        <v>197.19493581992799</v>
      </c>
      <c r="G7" s="6">
        <v>263.17369254163299</v>
      </c>
    </row>
    <row r="8" spans="1:7" ht="17.100000000000001" customHeight="1" x14ac:dyDescent="0.25">
      <c r="A8" s="4" t="s">
        <v>27</v>
      </c>
      <c r="B8" s="6">
        <v>516.06345225122698</v>
      </c>
      <c r="C8" s="6">
        <v>729.42514410330705</v>
      </c>
      <c r="D8" s="6">
        <v>950.311357094747</v>
      </c>
      <c r="E8" s="6">
        <v>236.26803770394</v>
      </c>
      <c r="F8" s="6">
        <v>449.62972955601998</v>
      </c>
      <c r="G8" s="6">
        <v>670.51594254745999</v>
      </c>
    </row>
    <row r="9" spans="1:7" ht="17.100000000000001" customHeight="1" x14ac:dyDescent="0.25">
      <c r="A9" s="4" t="s">
        <v>28</v>
      </c>
      <c r="B9" s="6">
        <v>499.864673891226</v>
      </c>
      <c r="C9" s="6">
        <v>641.61200598006803</v>
      </c>
      <c r="D9" s="6">
        <v>741.92521713746498</v>
      </c>
      <c r="E9" s="6">
        <v>194.43365700000001</v>
      </c>
      <c r="F9" s="6">
        <v>336.18596715425798</v>
      </c>
      <c r="G9" s="6">
        <v>436.49917831165499</v>
      </c>
    </row>
    <row r="10" spans="1:7" ht="17.100000000000001" customHeight="1" x14ac:dyDescent="0.25">
      <c r="A10" s="4" t="s">
        <v>88</v>
      </c>
      <c r="B10" s="6">
        <v>285.69983738179297</v>
      </c>
      <c r="C10" s="6">
        <v>447.98626818179298</v>
      </c>
      <c r="D10" s="6">
        <v>703.29796318179297</v>
      </c>
      <c r="E10" s="6">
        <v>180.5053881</v>
      </c>
      <c r="F10" s="6">
        <v>342.79181890000001</v>
      </c>
      <c r="G10" s="6">
        <v>598.10351390000005</v>
      </c>
    </row>
    <row r="11" spans="1:7" ht="17.100000000000001" customHeight="1" x14ac:dyDescent="0.25">
      <c r="A11" s="4" t="s">
        <v>32</v>
      </c>
      <c r="B11" s="6">
        <v>251.00549228052401</v>
      </c>
      <c r="C11" s="6">
        <v>263.12558056114699</v>
      </c>
      <c r="D11" s="6">
        <v>279.01569630199702</v>
      </c>
      <c r="E11" s="6">
        <v>43.0603136438652</v>
      </c>
      <c r="F11" s="6">
        <v>55.180401924488599</v>
      </c>
      <c r="G11" s="6">
        <v>71.070517665338997</v>
      </c>
    </row>
    <row r="12" spans="1:7" ht="17.100000000000001" customHeight="1" x14ac:dyDescent="0.25">
      <c r="A12" s="4" t="s">
        <v>24</v>
      </c>
      <c r="B12" s="6">
        <v>57.995071867951502</v>
      </c>
      <c r="C12" s="6">
        <v>70.073113067951496</v>
      </c>
      <c r="D12" s="6">
        <v>84.8086618679515</v>
      </c>
      <c r="E12" s="6">
        <v>10.0587509</v>
      </c>
      <c r="F12" s="6">
        <v>22.136792100000001</v>
      </c>
      <c r="G12" s="6">
        <v>36.872340899999998</v>
      </c>
    </row>
    <row r="13" spans="1:7" ht="17.100000000000001" customHeight="1" x14ac:dyDescent="0.25">
      <c r="A13" s="4" t="s">
        <v>89</v>
      </c>
      <c r="B13" s="6">
        <v>59.0812309473379</v>
      </c>
      <c r="C13" s="6">
        <v>64.412442247337907</v>
      </c>
      <c r="D13" s="6">
        <v>76.466014947337797</v>
      </c>
      <c r="E13" s="6">
        <v>12.265997</v>
      </c>
      <c r="F13" s="6">
        <v>17.597208299999998</v>
      </c>
      <c r="G13" s="6">
        <v>29.650780999999998</v>
      </c>
    </row>
    <row r="14" spans="1:7" ht="17.100000000000001" customHeight="1" x14ac:dyDescent="0.25">
      <c r="A14" s="4" t="s">
        <v>22</v>
      </c>
      <c r="B14" s="6">
        <v>64.377129999999994</v>
      </c>
      <c r="C14" s="6">
        <v>64.377129999999994</v>
      </c>
      <c r="D14" s="6">
        <v>64.377129999999994</v>
      </c>
      <c r="E14" s="8" t="s">
        <v>17</v>
      </c>
      <c r="F14" s="8" t="s">
        <v>17</v>
      </c>
      <c r="G14" s="8" t="s">
        <v>17</v>
      </c>
    </row>
    <row r="15" spans="1:7" ht="17.100000000000001" customHeight="1" x14ac:dyDescent="0.25">
      <c r="A15" s="4" t="s">
        <v>92</v>
      </c>
      <c r="B15" s="6">
        <v>33.881953219450601</v>
      </c>
      <c r="C15" s="6">
        <v>37.504889140259301</v>
      </c>
      <c r="D15" s="6">
        <v>44.970706406759</v>
      </c>
      <c r="E15" s="6">
        <v>4.0174754536920396</v>
      </c>
      <c r="F15" s="6">
        <v>7.64041137450078</v>
      </c>
      <c r="G15" s="6">
        <v>15.1062286410005</v>
      </c>
    </row>
    <row r="16" spans="1:7" ht="17.100000000000001" customHeight="1" x14ac:dyDescent="0.25">
      <c r="A16" s="4" t="s">
        <v>29</v>
      </c>
      <c r="B16" s="6">
        <v>31.482396000000001</v>
      </c>
      <c r="C16" s="6">
        <v>35.227116000000002</v>
      </c>
      <c r="D16" s="6">
        <v>36.579376000000003</v>
      </c>
      <c r="E16" s="6">
        <v>0.36035499999999998</v>
      </c>
      <c r="F16" s="6">
        <v>4.1050750000000003</v>
      </c>
      <c r="G16" s="6">
        <v>5.4573349999999996</v>
      </c>
    </row>
    <row r="17" spans="1:7" ht="17.100000000000001" customHeight="1" x14ac:dyDescent="0.25">
      <c r="A17" s="4" t="s">
        <v>86</v>
      </c>
      <c r="B17" s="6">
        <v>19.098876062322901</v>
      </c>
      <c r="C17" s="6">
        <v>20.979895892351301</v>
      </c>
      <c r="D17" s="6">
        <v>23.3335219546742</v>
      </c>
      <c r="E17" s="6">
        <v>1.9386260623229501</v>
      </c>
      <c r="F17" s="6">
        <v>3.8196458923512799</v>
      </c>
      <c r="G17" s="6">
        <v>6.1732719546742203</v>
      </c>
    </row>
    <row r="18" spans="1:7" ht="17.100000000000001" customHeight="1" x14ac:dyDescent="0.25">
      <c r="A18" s="4" t="s">
        <v>90</v>
      </c>
      <c r="B18" s="6">
        <v>8.0383636749514693</v>
      </c>
      <c r="C18" s="6">
        <v>10.5317940497932</v>
      </c>
      <c r="D18" s="6">
        <v>13.174090680655199</v>
      </c>
      <c r="E18" s="6">
        <v>3.3707026749514699</v>
      </c>
      <c r="F18" s="6">
        <v>5.8641330497931596</v>
      </c>
      <c r="G18" s="6">
        <v>8.5064296806552395</v>
      </c>
    </row>
    <row r="19" spans="1:7" ht="17.100000000000001" customHeight="1" x14ac:dyDescent="0.25">
      <c r="A19" s="4" t="s">
        <v>15</v>
      </c>
      <c r="B19" s="6">
        <v>2.05109962689375</v>
      </c>
      <c r="C19" s="6">
        <v>8.4511445268937493</v>
      </c>
      <c r="D19" s="6">
        <v>12.041195026893799</v>
      </c>
      <c r="E19" s="8" t="s">
        <v>17</v>
      </c>
      <c r="F19" s="6">
        <v>6.4000449000000001</v>
      </c>
      <c r="G19" s="6">
        <v>9.9900953999999995</v>
      </c>
    </row>
    <row r="20" spans="1:7" ht="17.100000000000001" customHeight="1" x14ac:dyDescent="0.25">
      <c r="A20" s="4" t="s">
        <v>21</v>
      </c>
      <c r="B20" s="6">
        <v>3.7598047736571298</v>
      </c>
      <c r="C20" s="6">
        <v>3.7639124847973502</v>
      </c>
      <c r="D20" s="6">
        <v>3.78525855111761</v>
      </c>
      <c r="E20" s="6">
        <v>1.110252041922E-2</v>
      </c>
      <c r="F20" s="6">
        <v>1.5210231559440001E-2</v>
      </c>
      <c r="G20" s="6">
        <v>3.6556297879710001E-2</v>
      </c>
    </row>
    <row r="21" spans="1:7" ht="17.100000000000001" customHeight="1" x14ac:dyDescent="0.25">
      <c r="A21" s="4" t="s">
        <v>91</v>
      </c>
      <c r="B21" s="6">
        <v>3.0866361086182099</v>
      </c>
      <c r="C21" s="6">
        <v>3.4372521970232301</v>
      </c>
      <c r="D21" s="6">
        <v>4.0139609834257497</v>
      </c>
      <c r="E21" s="6">
        <v>0.32869310861820999</v>
      </c>
      <c r="F21" s="6">
        <v>0.67930919702323</v>
      </c>
      <c r="G21" s="6">
        <v>1.2560179834257399</v>
      </c>
    </row>
    <row r="22" spans="1:7" ht="17.100000000000001" customHeight="1" x14ac:dyDescent="0.25">
      <c r="A22" s="4" t="s">
        <v>20</v>
      </c>
      <c r="B22" s="6">
        <v>2.7026826000000002</v>
      </c>
      <c r="C22" s="6">
        <v>2.7828849999999998</v>
      </c>
      <c r="D22" s="6">
        <v>2.9502038000000002</v>
      </c>
      <c r="E22" s="6">
        <v>0.37266460000000001</v>
      </c>
      <c r="F22" s="6">
        <v>0.45286700000000002</v>
      </c>
      <c r="G22" s="6">
        <v>0.62018580000000001</v>
      </c>
    </row>
    <row r="23" spans="1:7" ht="17.100000000000001" customHeight="1" x14ac:dyDescent="0.25">
      <c r="A23" s="4" t="s">
        <v>19</v>
      </c>
      <c r="B23" s="6">
        <v>1.6112546716274001</v>
      </c>
      <c r="C23" s="6">
        <v>2.22474300734897</v>
      </c>
      <c r="D23" s="6">
        <v>3.5608500450229901</v>
      </c>
      <c r="E23" s="6">
        <v>0.53706267162739996</v>
      </c>
      <c r="F23" s="6">
        <v>1.15055100734897</v>
      </c>
      <c r="G23" s="6">
        <v>2.48665804502299</v>
      </c>
    </row>
    <row r="24" spans="1:7" ht="17.100000000000001" customHeight="1" x14ac:dyDescent="0.25">
      <c r="A24" s="4" t="s">
        <v>47</v>
      </c>
      <c r="B24" s="6">
        <v>1.3022052</v>
      </c>
      <c r="C24" s="6">
        <v>2.0417616000000001</v>
      </c>
      <c r="D24" s="6">
        <v>3.1633032000000001</v>
      </c>
      <c r="E24" s="6">
        <v>1.2777912</v>
      </c>
      <c r="F24" s="6">
        <v>2.0173475999999999</v>
      </c>
      <c r="G24" s="6">
        <v>3.1388891999999999</v>
      </c>
    </row>
    <row r="25" spans="1:7" ht="17.100000000000001" customHeight="1" x14ac:dyDescent="0.25">
      <c r="A25" s="4" t="s">
        <v>18</v>
      </c>
      <c r="B25" s="6">
        <v>0.32568072318935998</v>
      </c>
      <c r="C25" s="6">
        <v>0.33225292318936001</v>
      </c>
      <c r="D25" s="6">
        <v>0.33727872318935997</v>
      </c>
      <c r="E25" s="6">
        <v>7.3454000000000002E-3</v>
      </c>
      <c r="F25" s="6">
        <v>1.39176E-2</v>
      </c>
      <c r="G25" s="6">
        <v>1.8943399999999999E-2</v>
      </c>
    </row>
    <row r="26" spans="1:7" ht="17.100000000000001" customHeight="1" x14ac:dyDescent="0.25">
      <c r="A26" s="4" t="s">
        <v>46</v>
      </c>
      <c r="B26" s="6">
        <v>0.10113696</v>
      </c>
      <c r="C26" s="6">
        <v>0.17839436</v>
      </c>
      <c r="D26" s="6">
        <v>0.30832725999999999</v>
      </c>
      <c r="E26" s="6">
        <v>9.3762390000000001E-2</v>
      </c>
      <c r="F26" s="6">
        <v>0.17101979</v>
      </c>
      <c r="G26" s="6">
        <v>0.30095269000000002</v>
      </c>
    </row>
    <row r="27" spans="1:7" ht="17.100000000000001" customHeight="1" x14ac:dyDescent="0.25">
      <c r="A27" s="9" t="s">
        <v>36</v>
      </c>
      <c r="B27" s="12">
        <v>8563.9173740543501</v>
      </c>
      <c r="C27" s="12">
        <v>9432.1393343837099</v>
      </c>
      <c r="D27" s="12">
        <v>10551.5869723951</v>
      </c>
      <c r="E27" s="12">
        <v>1231.66336000447</v>
      </c>
      <c r="F27" s="12">
        <v>2099.8902983992398</v>
      </c>
      <c r="G27" s="12">
        <v>3219.3379364106299</v>
      </c>
    </row>
    <row r="28" spans="1:7" ht="17.100000000000001" customHeight="1" x14ac:dyDescent="0.25">
      <c r="A28" s="4" t="s">
        <v>37</v>
      </c>
      <c r="B28" s="6">
        <v>9087.6335189310794</v>
      </c>
      <c r="C28" s="6">
        <v>9418.7439773635597</v>
      </c>
      <c r="D28" s="6">
        <v>9792.74142023891</v>
      </c>
      <c r="E28" s="6">
        <v>1765.08248745744</v>
      </c>
      <c r="F28" s="6">
        <v>2076.0529596977199</v>
      </c>
      <c r="G28" s="6">
        <v>2463.1314823665102</v>
      </c>
    </row>
    <row r="30" spans="1:7" ht="17.100000000000001" customHeight="1" x14ac:dyDescent="0.25">
      <c r="A30" s="152" t="s">
        <v>38</v>
      </c>
      <c r="B30" s="153"/>
      <c r="C30" s="153"/>
      <c r="D30" s="153"/>
      <c r="E30" s="153"/>
      <c r="F30" s="153"/>
      <c r="G30" s="153"/>
    </row>
    <row r="31" spans="1:7" ht="17.100000000000001" customHeight="1" x14ac:dyDescent="0.25">
      <c r="A31" s="152" t="s">
        <v>39</v>
      </c>
      <c r="B31" s="153"/>
      <c r="C31" s="153"/>
      <c r="D31" s="153"/>
      <c r="E31" s="153"/>
      <c r="F31" s="153"/>
      <c r="G31" s="153"/>
    </row>
    <row r="32" spans="1:7" ht="35.1" customHeight="1" x14ac:dyDescent="0.25">
      <c r="A32" s="152" t="s">
        <v>40</v>
      </c>
      <c r="B32" s="153"/>
      <c r="C32" s="153"/>
      <c r="D32" s="153"/>
      <c r="E32" s="153"/>
      <c r="F32" s="153"/>
      <c r="G32" s="153"/>
    </row>
    <row r="33" spans="1:7" ht="17.100000000000001" customHeight="1" x14ac:dyDescent="0.25">
      <c r="A33" s="152" t="s">
        <v>38</v>
      </c>
      <c r="B33" s="153"/>
      <c r="C33" s="153"/>
      <c r="D33" s="153"/>
      <c r="E33" s="153"/>
      <c r="F33" s="153"/>
      <c r="G33" s="153"/>
    </row>
    <row r="34" spans="1:7" ht="14.1" customHeight="1" x14ac:dyDescent="0.2">
      <c r="A34" s="157" t="s">
        <v>38</v>
      </c>
      <c r="B34" s="153"/>
      <c r="C34" s="153"/>
      <c r="D34" s="153"/>
      <c r="E34" s="153"/>
      <c r="F34" s="153"/>
      <c r="G34" s="153"/>
    </row>
    <row r="35" spans="1:7" ht="17.100000000000001" customHeight="1" x14ac:dyDescent="0.25">
      <c r="A35" s="152" t="s">
        <v>41</v>
      </c>
      <c r="B35" s="153"/>
      <c r="C35" s="153"/>
      <c r="D35" s="153"/>
      <c r="E35" s="153"/>
      <c r="F35" s="153"/>
      <c r="G35" s="153"/>
    </row>
    <row r="36" spans="1:7" ht="17.100000000000001" customHeight="1" x14ac:dyDescent="0.25">
      <c r="A36" s="152" t="s">
        <v>42</v>
      </c>
      <c r="B36" s="153"/>
      <c r="C36" s="153"/>
      <c r="D36" s="153"/>
      <c r="E36" s="153"/>
      <c r="F36" s="153"/>
      <c r="G36" s="153"/>
    </row>
    <row r="37" spans="1:7" ht="17.100000000000001" customHeight="1" x14ac:dyDescent="0.25">
      <c r="A37" s="152" t="s">
        <v>43</v>
      </c>
      <c r="B37" s="153"/>
      <c r="C37" s="153"/>
      <c r="D37" s="153"/>
      <c r="E37" s="153"/>
      <c r="F37" s="153"/>
      <c r="G37" s="153"/>
    </row>
  </sheetData>
  <sortState xmlns:xlrd2="http://schemas.microsoft.com/office/spreadsheetml/2017/richdata2" ref="A5:G26">
    <sortCondition descending="1" ref="C5:C26"/>
  </sortState>
  <mergeCells count="9">
    <mergeCell ref="A34:G34"/>
    <mergeCell ref="A35:G35"/>
    <mergeCell ref="A36:G36"/>
    <mergeCell ref="A37:G37"/>
    <mergeCell ref="A1:G1"/>
    <mergeCell ref="A30:G30"/>
    <mergeCell ref="A31:G31"/>
    <mergeCell ref="A32:G32"/>
    <mergeCell ref="A33:G33"/>
  </mergeCells>
  <printOptions gridLines="1"/>
  <pageMargins left="0.05" right="0.05" top="0.5" bottom="0.5" header="0" footer="0"/>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38B21"/>
    <pageSetUpPr fitToPage="1"/>
  </sheetPr>
  <dimension ref="A1:G25"/>
  <sheetViews>
    <sheetView zoomScaleNormal="100" workbookViewId="0">
      <selection sqref="A1:G1"/>
    </sheetView>
  </sheetViews>
  <sheetFormatPr defaultColWidth="11.42578125" defaultRowHeight="12" customHeight="1" x14ac:dyDescent="0.2"/>
  <cols>
    <col min="1" max="1" width="27.7109375" customWidth="1"/>
    <col min="2" max="7" width="18" bestFit="1" customWidth="1"/>
  </cols>
  <sheetData>
    <row r="1" spans="1:7" ht="17.100000000000001" customHeight="1" x14ac:dyDescent="0.25">
      <c r="A1" s="158" t="s">
        <v>52</v>
      </c>
      <c r="B1" s="153"/>
      <c r="C1" s="153"/>
      <c r="D1" s="153"/>
      <c r="E1" s="153"/>
      <c r="F1" s="153"/>
      <c r="G1" s="153"/>
    </row>
    <row r="3" spans="1:7" ht="17.100000000000001" customHeight="1" x14ac:dyDescent="0.25">
      <c r="A3" s="16" t="s">
        <v>1</v>
      </c>
      <c r="B3" s="159" t="s">
        <v>53</v>
      </c>
      <c r="C3" s="159"/>
      <c r="D3" s="159" t="s">
        <v>54</v>
      </c>
      <c r="E3" s="159"/>
      <c r="F3" s="159" t="s">
        <v>55</v>
      </c>
      <c r="G3" s="159"/>
    </row>
    <row r="4" spans="1:7" ht="17.100000000000001" customHeight="1" x14ac:dyDescent="0.25">
      <c r="A4" s="16" t="s">
        <v>1</v>
      </c>
      <c r="B4" s="17" t="s">
        <v>56</v>
      </c>
      <c r="C4" s="17" t="s">
        <v>57</v>
      </c>
      <c r="D4" s="17" t="s">
        <v>56</v>
      </c>
      <c r="E4" s="17" t="s">
        <v>57</v>
      </c>
      <c r="F4" s="17" t="s">
        <v>56</v>
      </c>
      <c r="G4" s="17" t="s">
        <v>57</v>
      </c>
    </row>
    <row r="5" spans="1:7" ht="17.100000000000001" customHeight="1" x14ac:dyDescent="0.25">
      <c r="A5" s="18" t="s">
        <v>33</v>
      </c>
      <c r="B5" s="19">
        <v>229.32</v>
      </c>
      <c r="C5" s="20">
        <v>9.5549999999999997</v>
      </c>
      <c r="D5" s="19">
        <v>48.32</v>
      </c>
      <c r="E5" s="20">
        <v>2.0129999999999999</v>
      </c>
      <c r="F5" s="19">
        <v>185.29</v>
      </c>
      <c r="G5" s="20">
        <v>7.72</v>
      </c>
    </row>
    <row r="6" spans="1:7" ht="17.100000000000001" customHeight="1" x14ac:dyDescent="0.25">
      <c r="A6" s="21" t="s">
        <v>27</v>
      </c>
      <c r="B6" s="22">
        <v>120</v>
      </c>
      <c r="C6" s="23">
        <v>5</v>
      </c>
      <c r="D6" s="22">
        <v>10</v>
      </c>
      <c r="E6" s="23">
        <v>0.41599999999999998</v>
      </c>
      <c r="F6" s="22">
        <v>99.52</v>
      </c>
      <c r="G6" s="23">
        <v>4.1470000000000002</v>
      </c>
    </row>
    <row r="7" spans="1:7" ht="17.100000000000001" customHeight="1" x14ac:dyDescent="0.25">
      <c r="A7" s="18" t="s">
        <v>35</v>
      </c>
      <c r="B7" s="19">
        <v>89.44</v>
      </c>
      <c r="C7" s="20">
        <v>3.7269999999999999</v>
      </c>
      <c r="D7" s="19">
        <v>30</v>
      </c>
      <c r="E7" s="20">
        <v>1.25</v>
      </c>
      <c r="F7" s="19">
        <v>61.1</v>
      </c>
      <c r="G7" s="20">
        <v>2.5449999999999999</v>
      </c>
    </row>
    <row r="8" spans="1:7" ht="17.100000000000001" customHeight="1" x14ac:dyDescent="0.25">
      <c r="A8" s="21" t="s">
        <v>28</v>
      </c>
      <c r="B8" s="22">
        <v>77</v>
      </c>
      <c r="C8" s="23">
        <v>3.2080000000000002</v>
      </c>
      <c r="D8" s="22">
        <v>40</v>
      </c>
      <c r="E8" s="23">
        <v>1.667</v>
      </c>
      <c r="F8" s="22">
        <v>65.790000000000006</v>
      </c>
      <c r="G8" s="23">
        <v>2.7410000000000001</v>
      </c>
    </row>
    <row r="9" spans="1:7" ht="17.100000000000001" customHeight="1" x14ac:dyDescent="0.25">
      <c r="A9" s="18" t="s">
        <v>93</v>
      </c>
      <c r="B9" s="19">
        <v>70</v>
      </c>
      <c r="C9" s="20">
        <v>2.5</v>
      </c>
      <c r="D9" s="19" t="s">
        <v>17</v>
      </c>
      <c r="E9" s="20" t="s">
        <v>17</v>
      </c>
      <c r="F9" s="19">
        <v>31.64</v>
      </c>
      <c r="G9" s="20">
        <v>4.3179999999999996</v>
      </c>
    </row>
    <row r="10" spans="1:7" ht="17.100000000000001" customHeight="1" x14ac:dyDescent="0.25">
      <c r="A10" s="21" t="s">
        <v>34</v>
      </c>
      <c r="B10" s="22">
        <v>68.492999999999995</v>
      </c>
      <c r="C10" s="23">
        <v>2.8540000000000001</v>
      </c>
      <c r="D10" s="22">
        <v>2.1539999999999999</v>
      </c>
      <c r="E10" s="23">
        <v>0.09</v>
      </c>
      <c r="F10" s="22">
        <v>27.292999999999999</v>
      </c>
      <c r="G10" s="23">
        <v>1.137</v>
      </c>
    </row>
    <row r="11" spans="1:7" s="61" customFormat="1" ht="17.100000000000001" customHeight="1" x14ac:dyDescent="0.25">
      <c r="A11" s="18" t="s">
        <v>97</v>
      </c>
      <c r="B11" s="19">
        <v>45</v>
      </c>
      <c r="C11" s="20">
        <v>1.875</v>
      </c>
      <c r="D11" s="19" t="s">
        <v>98</v>
      </c>
      <c r="E11" s="20" t="s">
        <v>98</v>
      </c>
      <c r="F11" s="19" t="s">
        <v>98</v>
      </c>
      <c r="G11" s="20" t="s">
        <v>98</v>
      </c>
    </row>
    <row r="12" spans="1:7" ht="17.100000000000001" customHeight="1" x14ac:dyDescent="0.25">
      <c r="A12" s="21" t="s">
        <v>24</v>
      </c>
      <c r="B12" s="22">
        <v>30</v>
      </c>
      <c r="C12" s="23">
        <v>1.25</v>
      </c>
      <c r="D12" s="22" t="s">
        <v>17</v>
      </c>
      <c r="E12" s="23" t="s">
        <v>17</v>
      </c>
      <c r="F12" s="22">
        <v>11.3</v>
      </c>
      <c r="G12" s="23">
        <v>0.47099999999999997</v>
      </c>
    </row>
    <row r="13" spans="1:7" ht="17.100000000000001" customHeight="1" x14ac:dyDescent="0.25">
      <c r="A13" s="18" t="s">
        <v>32</v>
      </c>
      <c r="B13" s="19">
        <v>25</v>
      </c>
      <c r="C13" s="20">
        <v>1.042</v>
      </c>
      <c r="D13" s="19">
        <v>2.5</v>
      </c>
      <c r="E13" s="20">
        <v>0.104</v>
      </c>
      <c r="F13" s="19">
        <v>9.6690000000000005</v>
      </c>
      <c r="G13" s="20">
        <v>0.40300000000000002</v>
      </c>
    </row>
    <row r="14" spans="1:7" ht="17.100000000000001" customHeight="1" x14ac:dyDescent="0.25">
      <c r="A14" s="21" t="s">
        <v>94</v>
      </c>
      <c r="B14" s="22">
        <v>11.04</v>
      </c>
      <c r="C14" s="23">
        <v>0.46</v>
      </c>
      <c r="D14" s="22" t="s">
        <v>17</v>
      </c>
      <c r="E14" s="23" t="s">
        <v>17</v>
      </c>
      <c r="F14" s="22">
        <v>6.9</v>
      </c>
      <c r="G14" s="23">
        <v>0.28799999999999998</v>
      </c>
    </row>
    <row r="15" spans="1:7" ht="17.100000000000001" customHeight="1" x14ac:dyDescent="0.25">
      <c r="A15" s="18" t="s">
        <v>90</v>
      </c>
      <c r="B15" s="19">
        <v>10.55064</v>
      </c>
      <c r="C15" s="20">
        <v>0.43961</v>
      </c>
      <c r="D15" s="19">
        <v>0</v>
      </c>
      <c r="E15" s="20">
        <v>0</v>
      </c>
      <c r="F15" s="19">
        <v>0.65641000000000005</v>
      </c>
      <c r="G15" s="20">
        <v>2.7349999999999999E-2</v>
      </c>
    </row>
    <row r="16" spans="1:7" ht="17.100000000000001" customHeight="1" x14ac:dyDescent="0.25">
      <c r="A16" s="21" t="s">
        <v>19</v>
      </c>
      <c r="B16" s="22">
        <v>10.55064</v>
      </c>
      <c r="C16" s="23">
        <v>0.43961</v>
      </c>
      <c r="D16" s="22">
        <v>0</v>
      </c>
      <c r="E16" s="23">
        <v>0</v>
      </c>
      <c r="F16" s="22">
        <v>0.69652999999999998</v>
      </c>
      <c r="G16" s="23">
        <v>2.9020000000000001E-2</v>
      </c>
    </row>
    <row r="17" spans="1:7" ht="17.100000000000001" customHeight="1" x14ac:dyDescent="0.25">
      <c r="A17" s="18" t="s">
        <v>15</v>
      </c>
      <c r="B17" s="19">
        <v>4.75</v>
      </c>
      <c r="C17" s="20">
        <v>0.19800000000000001</v>
      </c>
      <c r="D17" s="19" t="s">
        <v>17</v>
      </c>
      <c r="E17" s="20" t="s">
        <v>17</v>
      </c>
      <c r="F17" s="19" t="s">
        <v>17</v>
      </c>
      <c r="G17" s="20" t="s">
        <v>17</v>
      </c>
    </row>
    <row r="18" spans="1:7" ht="17.100000000000001" customHeight="1" x14ac:dyDescent="0.25">
      <c r="A18" s="21" t="s">
        <v>47</v>
      </c>
      <c r="B18" s="22">
        <v>4.2202200000000003</v>
      </c>
      <c r="C18" s="23">
        <v>0.17584</v>
      </c>
      <c r="D18" s="22">
        <v>0</v>
      </c>
      <c r="E18" s="23">
        <v>0</v>
      </c>
      <c r="F18" s="22">
        <v>2.4266299999999998</v>
      </c>
      <c r="G18" s="23">
        <v>0.10111000000000001</v>
      </c>
    </row>
    <row r="19" spans="1:7" ht="17.100000000000001" customHeight="1" x14ac:dyDescent="0.25">
      <c r="A19" s="18" t="s">
        <v>91</v>
      </c>
      <c r="B19" s="19">
        <v>1.84636</v>
      </c>
      <c r="C19" s="20">
        <v>7.6929999999999998E-2</v>
      </c>
      <c r="D19" s="19">
        <v>0</v>
      </c>
      <c r="E19" s="20">
        <v>0</v>
      </c>
      <c r="F19" s="19">
        <v>0.49936999999999998</v>
      </c>
      <c r="G19" s="20">
        <v>2.0809999999999999E-2</v>
      </c>
    </row>
    <row r="20" spans="1:7" ht="17.100000000000001" customHeight="1" x14ac:dyDescent="0.25">
      <c r="A20" s="21" t="s">
        <v>21</v>
      </c>
      <c r="B20" s="22">
        <v>1.8</v>
      </c>
      <c r="C20" s="23">
        <v>7.5999999999999998E-2</v>
      </c>
      <c r="D20" s="22">
        <v>0.6</v>
      </c>
      <c r="E20" s="23">
        <v>2.5000000000000001E-2</v>
      </c>
      <c r="F20" s="22">
        <v>0.8</v>
      </c>
      <c r="G20" s="23">
        <v>3.3000000000000002E-2</v>
      </c>
    </row>
    <row r="21" spans="1:7" ht="17.100000000000001" customHeight="1" x14ac:dyDescent="0.25">
      <c r="A21" s="18" t="s">
        <v>92</v>
      </c>
      <c r="B21" s="19">
        <v>1.8</v>
      </c>
      <c r="C21" s="20">
        <v>7.5999999999999998E-2</v>
      </c>
      <c r="D21" s="19">
        <v>0.6</v>
      </c>
      <c r="E21" s="20">
        <v>2.5000000000000001E-2</v>
      </c>
      <c r="F21" s="19">
        <v>0.8</v>
      </c>
      <c r="G21" s="20">
        <v>3.3000000000000002E-2</v>
      </c>
    </row>
    <row r="22" spans="1:7" ht="17.100000000000001" customHeight="1" x14ac:dyDescent="0.25">
      <c r="A22" s="21" t="s">
        <v>20</v>
      </c>
      <c r="B22" s="22">
        <v>0.59</v>
      </c>
      <c r="C22" s="23" t="s">
        <v>17</v>
      </c>
      <c r="D22" s="22">
        <v>7.1999999999999995E-2</v>
      </c>
      <c r="E22" s="23" t="s">
        <v>17</v>
      </c>
      <c r="F22" s="22">
        <v>0.28599999999999998</v>
      </c>
      <c r="G22" s="23" t="s">
        <v>17</v>
      </c>
    </row>
    <row r="23" spans="1:7" ht="17.100000000000001" customHeight="1" x14ac:dyDescent="0.25">
      <c r="A23" s="18" t="s">
        <v>29</v>
      </c>
      <c r="B23" s="19">
        <v>0.51200000000000001</v>
      </c>
      <c r="C23" s="20" t="s">
        <v>17</v>
      </c>
      <c r="D23" s="19">
        <v>0.221</v>
      </c>
      <c r="E23" s="20" t="s">
        <v>17</v>
      </c>
      <c r="F23" s="19">
        <v>0.38700000000000001</v>
      </c>
      <c r="G23" s="20" t="s">
        <v>17</v>
      </c>
    </row>
    <row r="24" spans="1:7" ht="17.100000000000001" customHeight="1" x14ac:dyDescent="0.25">
      <c r="A24" s="24" t="s">
        <v>58</v>
      </c>
      <c r="B24" s="25">
        <v>756.91286000000002</v>
      </c>
      <c r="C24" s="26">
        <v>31.07799</v>
      </c>
      <c r="D24" s="25">
        <v>134.46700000000001</v>
      </c>
      <c r="E24" s="26">
        <v>5.59</v>
      </c>
      <c r="F24" s="25">
        <v>505.05394000000001</v>
      </c>
      <c r="G24" s="26">
        <v>24.014289999999999</v>
      </c>
    </row>
    <row r="25" spans="1:7" ht="17.100000000000001" customHeight="1" x14ac:dyDescent="0.25">
      <c r="A25" s="158" t="s">
        <v>59</v>
      </c>
      <c r="B25" s="153"/>
      <c r="C25" s="153"/>
      <c r="D25" s="153"/>
      <c r="E25" s="153"/>
      <c r="F25" s="153"/>
      <c r="G25" s="153"/>
    </row>
  </sheetData>
  <mergeCells count="5">
    <mergeCell ref="B3:C3"/>
    <mergeCell ref="D3:E3"/>
    <mergeCell ref="F3:G3"/>
    <mergeCell ref="A1:G1"/>
    <mergeCell ref="A25:G25"/>
  </mergeCells>
  <printOptions gridLines="1"/>
  <pageMargins left="0.05" right="0.05" top="0.5" bottom="0.5"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Notes</vt:lpstr>
      <vt:lpstr>Glossary</vt:lpstr>
      <vt:lpstr>Activity</vt:lpstr>
      <vt:lpstr>Oil and Condensate</vt:lpstr>
      <vt:lpstr>GAS</vt:lpstr>
      <vt:lpstr>LPG</vt:lpstr>
      <vt:lpstr>Gas and LPG Combined</vt:lpstr>
      <vt:lpstr>Gas System Deliverability</vt:lpstr>
      <vt:lpstr>2C Resources</vt:lpstr>
      <vt:lpstr>Petroleum Initially in Place</vt:lpstr>
      <vt:lpstr>Oil Production Profile</vt:lpstr>
      <vt:lpstr>Gas LPG Production Profile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Petroleum reserves 1 Jan 2020</dc:title>
  <cp:keywords>MAKO ID 174750049</cp:keywords>
  <cp:revision>1</cp:revision>
  <dcterms:created xsi:type="dcterms:W3CDTF">2020-06-03T00:40:47Z</dcterms:created>
  <dcterms:modified xsi:type="dcterms:W3CDTF">2025-05-22T01:44:48Z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2025-05-22T01:44:18Z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d190d41c-7b5c-4f5f-8cbf-5587725782bb</vt:lpwstr>
  </property>
  <property fmtid="{D5CDD505-2E9C-101B-9397-08002B2CF9AE}" pid="8" name="MSIP_Label_738466f7-346c-47bb-a4d2-4a6558d61975_ContentBits">
    <vt:lpwstr>0</vt:lpwstr>
  </property>
</Properties>
</file>