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mbienewzealand-my.sharepoint.com/personal/jan-yves_ruzicka_mbie_govt_nz/Documents/Documents/Docs/Inbox/Historical webtables/"/>
    </mc:Choice>
  </mc:AlternateContent>
  <xr:revisionPtr revIDLastSave="1" documentId="11_A87444728CCD694B9E00C1222FDA8DF63593BC89" xr6:coauthVersionLast="47" xr6:coauthVersionMax="47" xr10:uidLastSave="{DA84A3AA-778C-45B1-A75F-632397F4BF78}"/>
  <bookViews>
    <workbookView xWindow="-120" yWindow="-120" windowWidth="29040" windowHeight="15720" tabRatio="842" xr2:uid="{00000000-000D-0000-FFFF-FFFF00000000}"/>
  </bookViews>
  <sheets>
    <sheet name="Contents" sheetId="67" r:id="rId1"/>
    <sheet name="Notes" sheetId="69" r:id="rId2"/>
    <sheet name="Glossary" sheetId="70" r:id="rId3"/>
    <sheet name="Activity" sheetId="71" r:id="rId4"/>
    <sheet name="Oil and Condensate" sheetId="35" r:id="rId5"/>
    <sheet name="Gas" sheetId="36" r:id="rId6"/>
    <sheet name="LPG" sheetId="62" r:id="rId7"/>
    <sheet name="Gas and LPG combined" sheetId="63" r:id="rId8"/>
    <sheet name="Gas System Deliverability" sheetId="68" r:id="rId9"/>
    <sheet name="2C Resources" sheetId="33" r:id="rId10"/>
    <sheet name="Petroleum Initially in Place" sheetId="64" r:id="rId11"/>
    <sheet name="Oil Production Profile" sheetId="65" r:id="rId12"/>
    <sheet name="Gas LPG Production Profile" sheetId="66" r:id="rId13"/>
  </sheets>
  <definedNames>
    <definedName name="_xlnm._FilterDatabase" localSheetId="12" hidden="1">'Gas LPG Production Profile'!#REF!</definedName>
    <definedName name="_xlnm._FilterDatabase" localSheetId="4" hidden="1">'Oil and Condensate'!$A$4:$T$5</definedName>
    <definedName name="_xlnm.Print_Area" localSheetId="9">'2C Resources'!$A$1:$A$19</definedName>
    <definedName name="_xlnm.Print_Area" localSheetId="5">Gas!$A$1:$AG$30</definedName>
    <definedName name="_xlnm.Print_Area" localSheetId="7">'Gas and LPG combined'!$A$1:$AG$51</definedName>
    <definedName name="_xlnm.Print_Area" localSheetId="12">'Gas LPG Production Profile'!$A$1:$AY$33</definedName>
    <definedName name="_xlnm.Print_Area" localSheetId="8">'Gas System Deliverability'!$A$1:$H$21</definedName>
    <definedName name="_xlnm.Print_Area" localSheetId="6">LPG!$A$1:$AG$52</definedName>
    <definedName name="_xlnm.Print_Area" localSheetId="4">'Oil and Condensate'!$A$1:$T$30</definedName>
    <definedName name="_xlnm.Print_Area" localSheetId="11">'Oil Production Profile'!$A$1:$AT$24</definedName>
    <definedName name="_xlnm.Print_Area" localSheetId="10">'Petroleum Initially in Place'!$A$1:$U$29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2" i="71" l="1"/>
  <c r="Q42" i="71"/>
  <c r="P42" i="71"/>
  <c r="O42" i="71"/>
  <c r="N42" i="71"/>
  <c r="M42" i="71"/>
  <c r="L42" i="71"/>
  <c r="K42" i="71"/>
  <c r="J42" i="71"/>
  <c r="I42" i="71"/>
  <c r="H42" i="71"/>
  <c r="G42" i="71"/>
  <c r="F42" i="71"/>
  <c r="E42" i="71"/>
  <c r="D42" i="71"/>
  <c r="C42" i="71"/>
  <c r="B42" i="71"/>
  <c r="R38" i="71"/>
  <c r="Q38" i="71"/>
  <c r="P38" i="71"/>
  <c r="R33" i="71"/>
  <c r="Q33" i="71"/>
  <c r="P33" i="71"/>
  <c r="O28" i="71"/>
  <c r="N28" i="71"/>
  <c r="M28" i="71"/>
  <c r="L28" i="71"/>
  <c r="K28" i="71"/>
  <c r="J28" i="71"/>
  <c r="I28" i="71"/>
  <c r="H28" i="71"/>
  <c r="G28" i="71"/>
  <c r="F28" i="71"/>
  <c r="E28" i="71"/>
  <c r="D28" i="71"/>
  <c r="C28" i="71"/>
  <c r="B28" i="71"/>
  <c r="R27" i="71"/>
  <c r="Q27" i="71"/>
  <c r="P27" i="71"/>
  <c r="R26" i="71"/>
  <c r="Q26" i="71"/>
  <c r="P26" i="71"/>
  <c r="O24" i="71"/>
  <c r="N24" i="71"/>
  <c r="M24" i="71"/>
  <c r="R23" i="71"/>
  <c r="Q23" i="71"/>
  <c r="P23" i="71"/>
  <c r="R22" i="71"/>
  <c r="Q22" i="71"/>
  <c r="P22" i="71"/>
  <c r="P24" i="71" s="1"/>
  <c r="O15" i="71"/>
  <c r="N15" i="71"/>
  <c r="M15" i="71"/>
  <c r="R14" i="71"/>
  <c r="Q14" i="71"/>
  <c r="P14" i="71"/>
  <c r="R13" i="71"/>
  <c r="Q13" i="71"/>
  <c r="P13" i="71"/>
  <c r="R12" i="71"/>
  <c r="Q12" i="71"/>
  <c r="Q15" i="71" s="1"/>
  <c r="P12" i="71"/>
  <c r="P15" i="71" s="1"/>
  <c r="R10" i="71"/>
  <c r="Q10" i="71"/>
  <c r="P10" i="71"/>
  <c r="O10" i="71"/>
  <c r="N10" i="71"/>
  <c r="M10" i="71"/>
  <c r="R5" i="71"/>
  <c r="Q5" i="71"/>
  <c r="P5" i="71"/>
  <c r="O5" i="71"/>
  <c r="N5" i="71"/>
  <c r="M5" i="71"/>
  <c r="Q28" i="71" l="1"/>
  <c r="R15" i="71"/>
  <c r="R28" i="71"/>
  <c r="Q24" i="71"/>
  <c r="P28" i="71"/>
  <c r="R24" i="71"/>
  <c r="D22" i="33"/>
  <c r="E22" i="33"/>
  <c r="F22" i="33"/>
  <c r="C22" i="33" l="1"/>
  <c r="G21" i="68" l="1"/>
  <c r="F21" i="68"/>
  <c r="E21" i="68"/>
  <c r="D21" i="68"/>
  <c r="C21" i="68"/>
  <c r="B21" i="68"/>
  <c r="S33" i="66" l="1"/>
  <c r="T33" i="66"/>
  <c r="U33" i="66"/>
  <c r="AL24" i="66" l="1"/>
  <c r="AM24" i="66"/>
  <c r="AN24" i="66"/>
  <c r="AO24" i="66"/>
  <c r="AP24" i="66"/>
  <c r="AQ24" i="66"/>
  <c r="AR24" i="66"/>
  <c r="AS24" i="66"/>
  <c r="R33" i="66"/>
  <c r="Q33" i="66"/>
  <c r="P33" i="66"/>
  <c r="O33" i="66"/>
  <c r="N33" i="66"/>
  <c r="M33" i="66"/>
  <c r="L33" i="66"/>
  <c r="K33" i="66"/>
  <c r="J33" i="66"/>
  <c r="I33" i="66"/>
  <c r="H33" i="66"/>
  <c r="G33" i="66"/>
  <c r="F33" i="66"/>
  <c r="E33" i="66"/>
  <c r="D33" i="66"/>
  <c r="C33" i="66"/>
  <c r="B33" i="66"/>
  <c r="AK24" i="66"/>
  <c r="AJ24" i="66"/>
  <c r="AI24" i="66"/>
  <c r="AH24" i="66"/>
  <c r="AG24" i="66"/>
  <c r="AF24" i="66"/>
  <c r="AE24" i="66"/>
  <c r="AD24" i="66"/>
  <c r="AC24" i="66"/>
  <c r="AB24" i="66"/>
  <c r="AA24" i="66"/>
  <c r="Z24" i="66"/>
  <c r="Y24" i="66"/>
  <c r="X24" i="66"/>
  <c r="W24" i="66"/>
  <c r="V24" i="66"/>
  <c r="U24" i="66"/>
  <c r="T24" i="66"/>
  <c r="S24" i="66"/>
  <c r="R24" i="66"/>
  <c r="Q24" i="66"/>
  <c r="P24" i="66"/>
  <c r="O24" i="66"/>
  <c r="N24" i="66"/>
  <c r="M24" i="66"/>
  <c r="L24" i="66"/>
  <c r="K24" i="66"/>
  <c r="J24" i="66"/>
  <c r="I24" i="66"/>
  <c r="H24" i="66"/>
  <c r="G24" i="66"/>
  <c r="F24" i="66"/>
  <c r="E24" i="66"/>
  <c r="D24" i="66"/>
  <c r="C24" i="66"/>
  <c r="B24" i="66"/>
  <c r="AT24" i="65"/>
  <c r="AS24" i="65"/>
  <c r="AR24" i="65"/>
  <c r="AQ24" i="65"/>
  <c r="AP24" i="65"/>
  <c r="AO24" i="65"/>
  <c r="AN24" i="65"/>
  <c r="AM24" i="65"/>
  <c r="AL24" i="65"/>
  <c r="AK24" i="65"/>
  <c r="AJ24" i="65"/>
  <c r="AI24" i="65"/>
  <c r="AH24" i="65"/>
  <c r="AG24" i="65"/>
  <c r="AF24" i="65"/>
  <c r="AE24" i="65"/>
  <c r="AD24" i="65"/>
  <c r="AC24" i="65"/>
  <c r="AB24" i="65"/>
  <c r="AA24" i="65"/>
  <c r="Z24" i="65"/>
  <c r="Y24" i="65"/>
  <c r="X24" i="65"/>
  <c r="W24" i="65"/>
  <c r="V24" i="65"/>
  <c r="U24" i="65"/>
  <c r="T24" i="65"/>
  <c r="S24" i="65"/>
  <c r="R24" i="65"/>
  <c r="Q24" i="65"/>
  <c r="P24" i="65"/>
  <c r="O24" i="65"/>
  <c r="N24" i="65"/>
  <c r="M24" i="65"/>
  <c r="L24" i="65"/>
  <c r="K24" i="65"/>
  <c r="J24" i="65"/>
  <c r="I24" i="65"/>
  <c r="H24" i="65"/>
  <c r="G24" i="65"/>
  <c r="F24" i="65"/>
  <c r="E24" i="65"/>
  <c r="D24" i="65"/>
  <c r="C24" i="65"/>
  <c r="U28" i="64" l="1"/>
  <c r="T28" i="64"/>
  <c r="S28" i="64"/>
  <c r="R28" i="64"/>
  <c r="Q28" i="64"/>
  <c r="P28" i="64"/>
  <c r="O28" i="64"/>
  <c r="N28" i="64"/>
  <c r="M28" i="64"/>
  <c r="L28" i="64"/>
  <c r="K28" i="64"/>
  <c r="J28" i="64"/>
  <c r="I28" i="64"/>
  <c r="H28" i="64"/>
  <c r="G28" i="64"/>
  <c r="F28" i="64"/>
  <c r="E28" i="64"/>
  <c r="D28" i="64"/>
</calcChain>
</file>

<file path=xl/sharedStrings.xml><?xml version="1.0" encoding="utf-8"?>
<sst xmlns="http://schemas.openxmlformats.org/spreadsheetml/2006/main" count="509" uniqueCount="208">
  <si>
    <t>Kupe</t>
  </si>
  <si>
    <t>Maui</t>
  </si>
  <si>
    <t>McKee</t>
  </si>
  <si>
    <t>Mangahewa</t>
  </si>
  <si>
    <t>Kapuni</t>
  </si>
  <si>
    <t>Pohokura</t>
  </si>
  <si>
    <t>Tui</t>
  </si>
  <si>
    <t>Maari</t>
  </si>
  <si>
    <t>Turangi</t>
  </si>
  <si>
    <t>Radnor</t>
  </si>
  <si>
    <t>Kowhai</t>
  </si>
  <si>
    <t>Surrey</t>
  </si>
  <si>
    <t>Cheal</t>
  </si>
  <si>
    <t>Rimu</t>
  </si>
  <si>
    <t>Copper Moki</t>
  </si>
  <si>
    <t>Waihapa/Ngaere</t>
  </si>
  <si>
    <t>Tariki</t>
  </si>
  <si>
    <t>Moturoa</t>
  </si>
  <si>
    <t>Mm3</t>
  </si>
  <si>
    <t>PJ</t>
  </si>
  <si>
    <t>Sidewinder</t>
  </si>
  <si>
    <t>Ngatoro</t>
  </si>
  <si>
    <t>Kauri/Manutahi</t>
  </si>
  <si>
    <t>Field</t>
  </si>
  <si>
    <t>Type</t>
  </si>
  <si>
    <t>mmbbls</t>
  </si>
  <si>
    <t>Condensate</t>
  </si>
  <si>
    <t>Bcf</t>
  </si>
  <si>
    <t>kt</t>
  </si>
  <si>
    <t>Total</t>
  </si>
  <si>
    <t>Oil 
(million barrels)</t>
  </si>
  <si>
    <t>Condensate 
(million barrels)</t>
  </si>
  <si>
    <t>LPG 
(1,000 tonnes)</t>
  </si>
  <si>
    <t>Gas 
(PJ)</t>
  </si>
  <si>
    <t xml:space="preserve"> accumulations, but for which the applied project(s) are not yet considered mature</t>
  </si>
  <si>
    <t>enough for commercial development due to one or more contingencies.</t>
  </si>
  <si>
    <t>Crude</t>
  </si>
  <si>
    <t>Ultimate Recoverable (1P)</t>
  </si>
  <si>
    <t>Ultimate Recoverable (2P)</t>
  </si>
  <si>
    <t>Ultimate Recoverable (3P)</t>
  </si>
  <si>
    <r>
      <t>Contingent resources</t>
    </r>
    <r>
      <rPr>
        <b/>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</si>
  <si>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Estimated quantities, at a given date, potentially recoverable from known</t>
    </r>
  </si>
  <si>
    <t>Turangi*</t>
  </si>
  <si>
    <t>Ngatoro*</t>
  </si>
  <si>
    <t>Maari*</t>
  </si>
  <si>
    <t>Cheal E</t>
  </si>
  <si>
    <r>
      <t>Total</t>
    </r>
    <r>
      <rPr>
        <b/>
        <vertAlign val="superscript"/>
        <sz val="10"/>
        <color theme="1"/>
        <rFont val="Arial"/>
        <family val="2"/>
      </rPr>
      <t>(1)</t>
    </r>
  </si>
  <si>
    <r>
      <t>All fields</t>
    </r>
    <r>
      <rPr>
        <b/>
        <vertAlign val="superscript"/>
        <sz val="10"/>
        <color theme="1"/>
        <rFont val="Arial"/>
        <family val="2"/>
      </rPr>
      <t>(2)</t>
    </r>
  </si>
  <si>
    <r>
      <t>1</t>
    </r>
    <r>
      <rPr>
        <sz val="11"/>
        <color theme="1"/>
        <rFont val="Calibri"/>
        <family val="2"/>
        <scheme val="minor"/>
      </rPr>
      <t>Arithmetic total</t>
    </r>
  </si>
  <si>
    <r>
      <t>2</t>
    </r>
    <r>
      <rPr>
        <sz val="11"/>
        <color theme="1"/>
        <rFont val="Calibri"/>
        <family val="2"/>
        <scheme val="minor"/>
      </rPr>
      <t>The 'All fields' 1P and 3P values were estimated based on probabilistic summation using a Monte Carlo simulation. Arithmetic summation of 1P values will return a number with a much lower probability of occurring. 2P values may be totalled safely using arithmetic summation since they are the mid-point of the probability distribution.</t>
    </r>
  </si>
  <si>
    <r>
      <t>3</t>
    </r>
    <r>
      <rPr>
        <sz val="11"/>
        <color theme="1"/>
        <rFont val="Calibri"/>
        <family val="2"/>
        <scheme val="minor"/>
      </rPr>
      <t>These figures only represent natural gas reserves and do not include reserves of LPG.</t>
    </r>
  </si>
  <si>
    <r>
      <t>3</t>
    </r>
    <r>
      <rPr>
        <sz val="11"/>
        <color theme="1"/>
        <rFont val="Calibri"/>
        <family val="2"/>
        <scheme val="minor"/>
      </rPr>
      <t>These figures represent the combined total of gas and LPG reserves. Units were limited to petajoules (PJ) for ease of comparison.</t>
    </r>
  </si>
  <si>
    <t>Maui^</t>
  </si>
  <si>
    <t>Mangahewa^</t>
  </si>
  <si>
    <t>Kupe^</t>
  </si>
  <si>
    <t>Rimu^</t>
  </si>
  <si>
    <t>^ Indicates field includes LPG reserves.</t>
  </si>
  <si>
    <t>Puka</t>
  </si>
  <si>
    <t>Karewa</t>
  </si>
  <si>
    <t>*Maari includes Maari and Manaia</t>
  </si>
  <si>
    <t>*Ngatoro includes Ngatoro, Kaimiro, Windsor, and Goldie</t>
  </si>
  <si>
    <t>*Turangi includes Turangi, Ohanga, Onaero, and Urenui</t>
  </si>
  <si>
    <t>*Ngatoro includes Ngatoro, Kaimiro, Windsor, and Goldie.</t>
  </si>
  <si>
    <t>*Turangi includes Turangi, Ohanga, Onaero, and Urenui.</t>
  </si>
  <si>
    <t>Crude/Condensate</t>
  </si>
  <si>
    <t>Oil and Condensate Reserves - as at 1 January 2019</t>
  </si>
  <si>
    <r>
      <rPr>
        <b/>
        <vertAlign val="superscript"/>
        <sz val="11"/>
        <color theme="1"/>
        <rFont val="Arial"/>
        <family val="2"/>
      </rPr>
      <t>3</t>
    </r>
    <r>
      <rPr>
        <b/>
        <sz val="11"/>
        <color theme="1"/>
        <rFont val="Arial"/>
        <family val="2"/>
      </rPr>
      <t>Natural Gas - as at 1 January 2019</t>
    </r>
  </si>
  <si>
    <t>LPG Reserves - as at 1 January 2019</t>
  </si>
  <si>
    <t>Natural Gas and LPG Reserves - as at 1 January 2019</t>
  </si>
  <si>
    <t>Contingent Resources - as at 1 January 2019</t>
  </si>
  <si>
    <t>Oil</t>
  </si>
  <si>
    <t>Kauri</t>
  </si>
  <si>
    <t>Liquids</t>
  </si>
  <si>
    <t>Gas</t>
  </si>
  <si>
    <t>1P</t>
  </si>
  <si>
    <t>2P</t>
  </si>
  <si>
    <t>3P</t>
  </si>
  <si>
    <t>mmbbl</t>
  </si>
  <si>
    <t xml:space="preserve">Maari &amp; Manaia </t>
  </si>
  <si>
    <t>Condensate/Crude</t>
  </si>
  <si>
    <t>Tui, Amokura &amp; Pateke</t>
  </si>
  <si>
    <t xml:space="preserve">Kauri &amp; Manutahi </t>
  </si>
  <si>
    <t xml:space="preserve">Tariki </t>
  </si>
  <si>
    <t>Supplejack</t>
  </si>
  <si>
    <t>Petroleum initially in place - as at 1 January 2019</t>
  </si>
  <si>
    <t>Crude Oil and Condensate Production Profile (Forecast) – mmbbl</t>
  </si>
  <si>
    <t>Oil/Condensate</t>
  </si>
  <si>
    <r>
      <t>Gas Production Profile (Forecast) – PJ</t>
    </r>
    <r>
      <rPr>
        <b/>
        <vertAlign val="superscript"/>
        <sz val="11"/>
        <color theme="1"/>
        <rFont val="Calibri"/>
        <family val="2"/>
        <scheme val="minor"/>
      </rPr>
      <t>1</t>
    </r>
  </si>
  <si>
    <r>
      <t>LPG Production Profile (Forecast) – PJ</t>
    </r>
    <r>
      <rPr>
        <b/>
        <vertAlign val="superscript"/>
        <sz val="11"/>
        <color theme="1"/>
        <rFont val="Calibri"/>
        <family val="2"/>
        <scheme val="minor"/>
      </rPr>
      <t>2</t>
    </r>
  </si>
  <si>
    <t>Rimu/Kauri</t>
  </si>
  <si>
    <r>
      <rPr>
        <vertAlign val="superscript"/>
        <sz val="11"/>
        <color theme="1"/>
        <rFont val="Calibri"/>
        <family val="2"/>
        <scheme val="minor"/>
      </rPr>
      <t xml:space="preserve">1 </t>
    </r>
    <r>
      <rPr>
        <sz val="10"/>
        <color theme="1"/>
        <rFont val="Calibri"/>
        <family val="2"/>
        <scheme val="minor"/>
      </rPr>
      <t>Conversion to PJ from bcf using 1 ft</t>
    </r>
    <r>
      <rPr>
        <vertAlign val="superscript"/>
        <sz val="10"/>
        <color theme="1"/>
        <rFont val="Calibri"/>
        <family val="2"/>
        <scheme val="minor"/>
      </rPr>
      <t>3</t>
    </r>
    <r>
      <rPr>
        <sz val="10"/>
        <color theme="1"/>
        <rFont val="Calibri"/>
        <family val="2"/>
        <scheme val="minor"/>
      </rPr>
      <t xml:space="preserve"> = 0.0283168 m</t>
    </r>
    <r>
      <rPr>
        <vertAlign val="superscript"/>
        <sz val="10"/>
        <color theme="1"/>
        <rFont val="Calibri"/>
        <family val="2"/>
        <scheme val="minor"/>
      </rPr>
      <t>3</t>
    </r>
    <r>
      <rPr>
        <sz val="10"/>
        <color theme="1"/>
        <rFont val="Calibri"/>
        <family val="2"/>
        <scheme val="minor"/>
      </rPr>
      <t xml:space="preserve">  and weighted average calorific values from each individual field</t>
    </r>
  </si>
  <si>
    <r>
      <rPr>
        <vertAlign val="superscript"/>
        <sz val="11"/>
        <color theme="1"/>
        <rFont val="Calibri"/>
        <family val="2"/>
        <scheme val="minor"/>
      </rPr>
      <t>2</t>
    </r>
    <r>
      <rPr>
        <sz val="11"/>
        <color theme="1"/>
        <rFont val="Calibri"/>
        <family val="2"/>
        <scheme val="minor"/>
      </rPr>
      <t xml:space="preserve"> </t>
    </r>
    <r>
      <rPr>
        <sz val="10"/>
        <color theme="1"/>
        <rFont val="Calibri"/>
        <family val="2"/>
        <scheme val="minor"/>
      </rPr>
      <t xml:space="preserve">Conversion to PJ from kt using 1 PJ = 20.25 kt </t>
    </r>
  </si>
  <si>
    <t>Remaining Reserve (1P) as at 1 January 2019</t>
  </si>
  <si>
    <t>Remaining Reserve (2P) as at 1 January 2019</t>
  </si>
  <si>
    <t>Remaining Reserve (3P) as at 1 January 2019</t>
  </si>
  <si>
    <t>Daily_max</t>
  </si>
  <si>
    <t>Hourly_max</t>
  </si>
  <si>
    <t>Daily_min</t>
  </si>
  <si>
    <t>Hourly_min</t>
  </si>
  <si>
    <t>Daily_avg</t>
  </si>
  <si>
    <t>Hourly_avg</t>
  </si>
  <si>
    <t>Maximum deliverability</t>
  </si>
  <si>
    <t>Minimum deliverability</t>
  </si>
  <si>
    <t>TJ/day</t>
  </si>
  <si>
    <t>TJ/hour</t>
  </si>
  <si>
    <t>McKee plant</t>
  </si>
  <si>
    <t>Ahuroa Gas Storage</t>
  </si>
  <si>
    <t>Greater Ngatoro</t>
  </si>
  <si>
    <t>Cheal*</t>
  </si>
  <si>
    <t>*Includes Cheal Northeast</t>
  </si>
  <si>
    <t>Gas System Deliverability - 2018</t>
  </si>
  <si>
    <t>Actual average for 2018</t>
  </si>
  <si>
    <t>Monte Carlo methodology</t>
  </si>
  <si>
    <t>The P1 and P3 totals in this workbook were derived using a Monte Carlo simulation of the possible distribution of each field's reserves.</t>
  </si>
  <si>
    <t>The process used is as follows:</t>
  </si>
  <si>
    <t>The calculation used is SD = (P1 - P2)/qnorm(0.1)</t>
  </si>
  <si>
    <t>3. We have used a lognormal distribution to model potential volumes for each field.</t>
  </si>
  <si>
    <t>location = log(m^2 / sqrt(s^2 + m^2))</t>
  </si>
  <si>
    <t>shape = sqrt(log(1 + (s^2 / m^2)))</t>
  </si>
  <si>
    <t>5. We now calculate 100,000 samples for each field based on the lognormal distribution of possible values</t>
  </si>
  <si>
    <t>6. Each set of samples is summed, leaving us with 100,000 possible national totals</t>
  </si>
  <si>
    <t>7. This simulated set of national totals effectively forms a distribution of possible values. We take the 0.1, 0.5, and 0.9 quantiles of this range as the P1, P2, and P3 values respectively.</t>
  </si>
  <si>
    <t>1. Each field submits Annual Summary Reports to MBIE. These returns include several units of measure. We only use the PJ units for calculation purposes and to ensure a simple comparison between fuel types. Conversion to other units is achieved using the data provided by each operator.</t>
  </si>
  <si>
    <t>2. The reported P2 and P1 figures are then used to calculate a standard deviation for each field. For this calculation, we assume the P2 to be the mean, and P1 to be the 0.1 quantile.</t>
  </si>
  <si>
    <t>The lognormal requires calculation of the location and shape parameters. These are calculated as follows where s is the standard deviation, and m is the mean.</t>
  </si>
  <si>
    <t>4. The data is then filtered by commodity (gas, oil, condensate, lpg) and calculations are performed on each fuel type subset.</t>
  </si>
  <si>
    <t>Note on LPG methodology</t>
  </si>
  <si>
    <t>The calculation of LPG reserves does not include any process conversion losses associated with bringing the LPG to market</t>
  </si>
  <si>
    <t>The volumes are a direct reflection of the volumes reported by each operator in the Annual Summary Reports</t>
  </si>
  <si>
    <t>New Zealand Oil and Gas Reserves tables</t>
  </si>
  <si>
    <t>Produced by 
Markets Team
Evidence and Insights Branch
Ministry of Business, Innovation and Employment</t>
  </si>
  <si>
    <t>energyinfo@mbie.govt.nz</t>
  </si>
  <si>
    <t>These tables can also be found alongside the Energy in New Zealand publication</t>
  </si>
  <si>
    <t>Energy in New Zealand</t>
  </si>
  <si>
    <t>Notes</t>
  </si>
  <si>
    <t>A description of the methodology used in creation of the main reserves tables</t>
  </si>
  <si>
    <t>Oil and Condensate</t>
  </si>
  <si>
    <t>LPG</t>
  </si>
  <si>
    <t>Gas and LPG combined</t>
  </si>
  <si>
    <t>Gas system deliverability</t>
  </si>
  <si>
    <t>2C resources</t>
  </si>
  <si>
    <t>Petroleum Initially in Place</t>
  </si>
  <si>
    <t>Glossary</t>
  </si>
  <si>
    <t>Explanation of the terminology used to describe oil and gas reserves</t>
  </si>
  <si>
    <t>Oil production profile</t>
  </si>
  <si>
    <t>Gas/LPG production profile</t>
  </si>
  <si>
    <r>
      <t>Units include million cubic metres (Mm</t>
    </r>
    <r>
      <rPr>
        <i/>
        <vertAlign val="superscript"/>
        <sz val="11"/>
        <color theme="1"/>
        <rFont val="Calibri"/>
        <family val="2"/>
        <scheme val="minor"/>
      </rPr>
      <t>3</t>
    </r>
    <r>
      <rPr>
        <i/>
        <sz val="11"/>
        <color theme="1"/>
        <rFont val="Calibri"/>
        <family val="2"/>
        <scheme val="minor"/>
      </rPr>
      <t>), million barrels (mmbbls), and petajoules (PJ)</t>
    </r>
  </si>
  <si>
    <r>
      <t>Units include million cubic metres (Mm</t>
    </r>
    <r>
      <rPr>
        <i/>
        <vertAlign val="superscript"/>
        <sz val="11"/>
        <color theme="1"/>
        <rFont val="Calibri"/>
        <family val="2"/>
        <scheme val="minor"/>
      </rPr>
      <t>3</t>
    </r>
    <r>
      <rPr>
        <i/>
        <sz val="11"/>
        <color theme="1"/>
        <rFont val="Calibri"/>
        <family val="2"/>
        <scheme val="minor"/>
      </rPr>
      <t>),billion cubic feet (Bcf), and petajoules (PJ)</t>
    </r>
  </si>
  <si>
    <t>Units include kilotonnes (kt), and petajoules (PJ)</t>
  </si>
  <si>
    <t>Units are constrained to petajoules (PJ)</t>
  </si>
  <si>
    <t>Minimum, maximum, and average gas deliverability for 2018, by field</t>
  </si>
  <si>
    <t>Contingent resources by field as at 1 Jan 2019</t>
  </si>
  <si>
    <t>Summary table of oil and condensate reserves as at 1 Jan 2019. Includes 1P, 2P, and 3P Ultimately Recoverable Reserves, and Remaining Reserves by field</t>
  </si>
  <si>
    <t>Summary table of gas reserves as at 1 Jan 2019. Includes 1P, 2P, and 3P Ultimately Recoverable Reserves, and Remaining Reserves by field</t>
  </si>
  <si>
    <t>Summary table of LPG reserves as at 1 Jan 2019. Includes 1P, 2P, and 3P Ultimately Recoverable Reserves, and Remaining Reserves by field</t>
  </si>
  <si>
    <t>Summary table of combined Gas and LPG reserves as at 1 Jan 2019. Includes 1P, 2P, and 3P Ultimately Recoverable Reserves, and Remaining Reserves by field</t>
  </si>
  <si>
    <t>Summary table of commodities initially in place</t>
  </si>
  <si>
    <t>Forecast gas and LPG production by field</t>
  </si>
  <si>
    <t>Key terms used within this document</t>
  </si>
  <si>
    <t>Petroleum initially in place</t>
  </si>
  <si>
    <t>Ultimately recoverable reserves</t>
  </si>
  <si>
    <t>Remaining reserves</t>
  </si>
  <si>
    <t>1P, 2P, 3P reserves</t>
  </si>
  <si>
    <t>1P reserves are Proven reserves (both developed and undeveloped). These reserves have a 90% certainty of being produced.</t>
  </si>
  <si>
    <t>3P reserves are proven reserves + probable reserves + possible reserves, hence 3P. These reserves have a 10% certainty of being produced.</t>
  </si>
  <si>
    <t>The Ultimately Recoverable reserves is the sum of the estimated resources at a particular time and the cumulative production up to that time.</t>
  </si>
  <si>
    <t>The Remaining Reserves are the estimated volume of resource in the ground that is still recoverable given the technological and economic factors at the time.</t>
  </si>
  <si>
    <t>Contingent Resources</t>
  </si>
  <si>
    <t>Contingent Resources are resources estimated at a particular time to be potentially recoverable, but which are not commercially recoverable at that time. This could be a result of technological barriers, or economic factors. It is possible for remaining reserves to be reclassified as Contingent Resources in light of changing economic conditions.</t>
  </si>
  <si>
    <r>
      <t xml:space="preserve">This is the quantity of petroleum estimated to have originally existed in naturally occurring formations. It is defined as the quantity of petroleum estimated to be in known accumulations, plus cumulative production from those resources, plus estimated quantities yet to be discovered. 
</t>
    </r>
    <r>
      <rPr>
        <i/>
        <sz val="10"/>
        <color theme="1"/>
        <rFont val="Calibri"/>
        <family val="2"/>
        <scheme val="minor"/>
      </rPr>
      <t xml:space="preserve">Source https://www.spe.org/industry/petroleum-resources-classification-system-definitions.php </t>
    </r>
  </si>
  <si>
    <t>Forecast oil production by field</t>
  </si>
  <si>
    <t>2P reserves Proven reserves + Probable reserves, hence 2P. These reserves have a 50% certainty of being produced.</t>
  </si>
  <si>
    <t xml:space="preserve">National Totals – Activity Statistics Combined for PPPs, PEPs, PMPs and PMLs </t>
  </si>
  <si>
    <t>Exploration Wells</t>
  </si>
  <si>
    <t>Appraisal Wells</t>
  </si>
  <si>
    <t>Development Wells</t>
  </si>
  <si>
    <t>Total Wells Drilled</t>
  </si>
  <si>
    <t>Exploration Well Metres Made (mAH)</t>
  </si>
  <si>
    <t>Appraisal Wells Metres Made (mAH)</t>
  </si>
  <si>
    <t>Development Wells Metres Made (mAH)</t>
  </si>
  <si>
    <t>Total Metres Made</t>
  </si>
  <si>
    <t>Exploration Well Expenditure ($NZDm)</t>
  </si>
  <si>
    <t>Appraisal Well Expenditure ($NZDm)</t>
  </si>
  <si>
    <t>Development Well Expenditure ($NZDm)</t>
  </si>
  <si>
    <t>Total Well Expenditure ($NZDm)</t>
  </si>
  <si>
    <t>2-D Seismic Acquired (km)</t>
  </si>
  <si>
    <t>2-D Seismic Reprocessed (km)</t>
  </si>
  <si>
    <r>
      <t>3-D Seismic Acquired (km</t>
    </r>
    <r>
      <rPr>
        <vertAlign val="superscript"/>
        <sz val="11"/>
        <color indexed="8"/>
        <rFont val="Arial"/>
        <family val="2"/>
      </rPr>
      <t>2</t>
    </r>
    <r>
      <rPr>
        <sz val="11"/>
        <color indexed="8"/>
        <rFont val="Arial"/>
        <family val="2"/>
      </rPr>
      <t>)</t>
    </r>
  </si>
  <si>
    <r>
      <t>3-D Seismic Reprocessed (km</t>
    </r>
    <r>
      <rPr>
        <vertAlign val="superscript"/>
        <sz val="11"/>
        <color indexed="8"/>
        <rFont val="Arial"/>
        <family val="2"/>
      </rPr>
      <t>2</t>
    </r>
    <r>
      <rPr>
        <sz val="11"/>
        <color indexed="8"/>
        <rFont val="Arial"/>
        <family val="2"/>
      </rPr>
      <t>)</t>
    </r>
  </si>
  <si>
    <t>Acquisition Expenditure ($NZDm)</t>
  </si>
  <si>
    <t>Reprocessing Expenditure ($NZDm)</t>
  </si>
  <si>
    <t>Total Seismic Expenditure ($NZDm)</t>
  </si>
  <si>
    <t>PEP &amp; PPP National Expenditure ($NZDm)</t>
  </si>
  <si>
    <t>PMP/PML National Expenditure ($NZDm)</t>
  </si>
  <si>
    <t>Expenditure, All Permits – National Total ($NZDm)</t>
  </si>
  <si>
    <t>PPPs Granted</t>
  </si>
  <si>
    <t>PEPs Granted</t>
  </si>
  <si>
    <t>PMPs Granted</t>
  </si>
  <si>
    <t>Total Permits Granted</t>
  </si>
  <si>
    <t>Permits surrenderred</t>
  </si>
  <si>
    <t>Permits expired</t>
  </si>
  <si>
    <t>Permits revoked</t>
  </si>
  <si>
    <t>Total Permits Ended</t>
  </si>
  <si>
    <t>Number of PEPs &amp; PPPs at Granted Status</t>
  </si>
  <si>
    <t>Number of PMPs and PMLs at Granted Status</t>
  </si>
  <si>
    <t>Total No of Permits</t>
  </si>
  <si>
    <t>Activity</t>
  </si>
  <si>
    <t>Summary of prospecting, exploration and mining activity during the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</si>
</sst>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8" formatCode="&quot;$&quot;#,##0.00;[Red]\-&quot;$&quot;#,##0.00"/>
    <numFmt numFmtId="43" formatCode="_-* #,##0.00_-;\-* #,##0.00_-;_-* &quot;-&quot;??_-;_-@_-"/>
    <numFmt numFmtId="164" formatCode="_(* #,##0.00_);_(* \(#,##0.00\);_(* &quot;-&quot;??_);_(@_)"/>
    <numFmt numFmtId="165" formatCode="0.0"/>
    <numFmt numFmtId="166" formatCode="0.0%"/>
    <numFmt numFmtId="167" formatCode="_-* #,##0_-;\-* #,##0_-;_-* &quot;-&quot;??_-;_-@_-"/>
    <numFmt numFmtId="168" formatCode="#,##0.00_ ;\-#,##0.00\ "/>
    <numFmt numFmtId="169" formatCode="#,##0.0_ ;\-#,##0.0\ "/>
    <numFmt numFmtId="170" formatCode="#,##0.0"/>
    <numFmt numFmtId="171" formatCode="&quot;$&quot;#,##0.00"/>
    <numFmt numFmtId="172" formatCode="&quot;$&quot;#,##0.000;[Red]\-&quot;$&quot;#,##0.000"/>
    <numFmt numFmtId="173" formatCode="&quot;$&quot;#,##0"/>
  </numFmts>
  <fonts count="42"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8"/>
      <name val="Arial"/>
      <family val="2"/>
    </font>
    <font>
      <sz val="10"/>
      <name val="Arial"/>
      <family val="2"/>
    </font>
    <font>
      <sz val="10"/>
      <color indexed="8"/>
      <name val="Arial"/>
      <family val="2"/>
    </font>
    <font>
      <b/>
      <sz val="10"/>
      <name val="Arial"/>
      <family val="2"/>
    </font>
    <font>
      <sz val="10"/>
      <color theme="1"/>
      <name val="Arial"/>
      <family val="2"/>
    </font>
    <font>
      <b/>
      <sz val="10"/>
      <color theme="1"/>
      <name val="Arial"/>
      <family val="2"/>
    </font>
    <font>
      <b/>
      <sz val="11"/>
      <color theme="1"/>
      <name val="Arial"/>
      <family val="2"/>
    </font>
    <font>
      <b/>
      <i/>
      <sz val="10"/>
      <name val="Arial"/>
      <family val="2"/>
    </font>
    <font>
      <sz val="11"/>
      <color indexed="8"/>
      <name val="Calibri"/>
      <family val="2"/>
    </font>
    <font>
      <b/>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
      <b/>
      <vertAlign val="superscript"/>
      <sz val="10"/>
      <color theme="1"/>
      <name val="Arial"/>
      <family val="2"/>
    </font>
    <font>
      <b/>
      <vertAlign val="superscript"/>
      <sz val="11"/>
      <color theme="1"/>
      <name val="Arial"/>
      <family val="2"/>
    </font>
    <font>
      <sz val="10"/>
      <color theme="1"/>
      <name val="Calibri"/>
      <family val="2"/>
      <scheme val="minor"/>
    </font>
    <font>
      <vertAlign val="superscript"/>
      <sz val="10"/>
      <color theme="1"/>
      <name val="Calibri"/>
      <family val="2"/>
      <scheme val="minor"/>
    </font>
    <font>
      <sz val="11"/>
      <color theme="0"/>
      <name val="Arial"/>
      <family val="2"/>
    </font>
    <font>
      <b/>
      <sz val="14"/>
      <color theme="1"/>
      <name val="Calibri"/>
      <family val="2"/>
      <scheme val="minor"/>
    </font>
    <font>
      <u/>
      <sz val="11"/>
      <color theme="10"/>
      <name val="Calibri"/>
      <family val="2"/>
      <scheme val="minor"/>
    </font>
    <font>
      <i/>
      <sz val="11"/>
      <color theme="1"/>
      <name val="Calibri"/>
      <family val="2"/>
      <scheme val="minor"/>
    </font>
    <font>
      <i/>
      <vertAlign val="superscript"/>
      <sz val="11"/>
      <color theme="1"/>
      <name val="Calibri"/>
      <family val="2"/>
      <scheme val="minor"/>
    </font>
    <font>
      <sz val="14"/>
      <color theme="1"/>
      <name val="Calibri"/>
      <family val="2"/>
      <scheme val="minor"/>
    </font>
    <font>
      <sz val="16"/>
      <name val="Calibri"/>
      <family val="2"/>
      <scheme val="minor"/>
    </font>
    <font>
      <i/>
      <sz val="10"/>
      <color theme="1"/>
      <name val="Calibri"/>
      <family val="2"/>
      <scheme val="minor"/>
    </font>
    <font>
      <b/>
      <sz val="11"/>
      <name val="Arial"/>
      <family val="2"/>
    </font>
    <font>
      <sz val="11"/>
      <color indexed="8"/>
      <name val="Arial"/>
      <family val="2"/>
    </font>
    <font>
      <sz val="11"/>
      <name val="Arial"/>
      <family val="2"/>
    </font>
    <font>
      <b/>
      <sz val="11"/>
      <color indexed="8"/>
      <name val="Arial"/>
      <family val="2"/>
    </font>
    <font>
      <vertAlign val="superscript"/>
      <sz val="11"/>
      <color indexed="8"/>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55">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dashed">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dashed">
        <color indexed="64"/>
      </right>
      <top/>
      <bottom style="medium">
        <color indexed="64"/>
      </bottom>
      <diagonal/>
    </border>
    <border>
      <left/>
      <right style="medium">
        <color indexed="64"/>
      </right>
      <top/>
      <bottom style="medium">
        <color indexed="64"/>
      </bottom>
      <diagonal/>
    </border>
    <border>
      <left/>
      <right style="dashed">
        <color indexed="64"/>
      </right>
      <top/>
      <bottom/>
      <diagonal/>
    </border>
    <border>
      <left/>
      <right style="medium">
        <color indexed="64"/>
      </right>
      <top/>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style="medium">
        <color theme="1"/>
      </top>
      <bottom style="medium">
        <color theme="1"/>
      </bottom>
      <diagonal/>
    </border>
    <border>
      <left/>
      <right/>
      <top/>
      <bottom style="double">
        <color indexed="64"/>
      </bottom>
      <diagonal/>
    </border>
  </borders>
  <cellStyleXfs count="591">
    <xf numFmtId="0" fontId="0" fillId="0" borderId="0"/>
    <xf numFmtId="0" fontId="11" fillId="0" borderId="0"/>
    <xf numFmtId="164" fontId="11" fillId="0" borderId="0" applyFont="0" applyFill="0" applyBorder="0" applyAlignment="0" applyProtection="0"/>
    <xf numFmtId="9" fontId="11" fillId="0" borderId="0" applyFont="0" applyFill="0" applyBorder="0" applyAlignment="0" applyProtection="0"/>
    <xf numFmtId="0" fontId="15" fillId="0" borderId="0">
      <alignment vertical="top"/>
    </xf>
    <xf numFmtId="0" fontId="10" fillId="0" borderId="0"/>
    <xf numFmtId="0" fontId="14" fillId="0" borderId="0"/>
    <xf numFmtId="0" fontId="14" fillId="0" borderId="0"/>
    <xf numFmtId="0" fontId="14" fillId="0" borderId="0"/>
    <xf numFmtId="0" fontId="14"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10" fillId="0" borderId="0" applyFont="0" applyFill="0" applyBorder="0" applyAlignment="0" applyProtection="0"/>
    <xf numFmtId="0" fontId="21" fillId="0" borderId="0"/>
    <xf numFmtId="0" fontId="10" fillId="0" borderId="0"/>
    <xf numFmtId="0" fontId="10" fillId="0" borderId="0"/>
    <xf numFmtId="0" fontId="10" fillId="0" borderId="0"/>
    <xf numFmtId="9" fontId="12"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0" fontId="6" fillId="0" borderId="0"/>
    <xf numFmtId="164" fontId="6" fillId="0" borderId="0" applyFont="0" applyFill="0" applyBorder="0" applyAlignment="0" applyProtection="0"/>
    <xf numFmtId="9" fontId="6" fillId="0" borderId="0" applyFont="0" applyFill="0" applyBorder="0" applyAlignment="0" applyProtection="0"/>
    <xf numFmtId="0" fontId="5" fillId="0" borderId="0"/>
    <xf numFmtId="164"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9" fontId="5" fillId="0" borderId="0" applyFont="0" applyFill="0" applyBorder="0" applyAlignment="0" applyProtection="0"/>
    <xf numFmtId="0" fontId="4" fillId="0" borderId="0"/>
    <xf numFmtId="16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31" fillId="0" borderId="0" applyNumberFormat="0" applyFill="0" applyBorder="0" applyAlignment="0" applyProtection="0"/>
    <xf numFmtId="0" fontId="1" fillId="0" borderId="0"/>
  </cellStyleXfs>
  <cellXfs count="245">
    <xf numFmtId="0" fontId="0" fillId="0" borderId="0" xfId="0"/>
    <xf numFmtId="0" fontId="19" fillId="0" borderId="0" xfId="549" applyFont="1"/>
    <xf numFmtId="0" fontId="9" fillId="0" borderId="0" xfId="549"/>
    <xf numFmtId="165" fontId="9" fillId="0" borderId="0" xfId="549" applyNumberFormat="1"/>
    <xf numFmtId="0" fontId="20" fillId="0" borderId="11" xfId="549" applyFont="1" applyBorder="1" applyAlignment="1">
      <alignment horizontal="center" wrapText="1"/>
    </xf>
    <xf numFmtId="0" fontId="20" fillId="0" borderId="12" xfId="549" applyFont="1" applyFill="1" applyBorder="1" applyAlignment="1">
      <alignment horizontal="center" wrapText="1"/>
    </xf>
    <xf numFmtId="0" fontId="20" fillId="0" borderId="13" xfId="549" applyFont="1" applyBorder="1" applyAlignment="1">
      <alignment horizontal="center" wrapText="1"/>
    </xf>
    <xf numFmtId="0" fontId="9" fillId="0" borderId="0" xfId="549" applyFill="1" applyBorder="1"/>
    <xf numFmtId="0" fontId="20" fillId="0" borderId="11" xfId="549" applyFont="1" applyBorder="1" applyAlignment="1">
      <alignment horizontal="center"/>
    </xf>
    <xf numFmtId="0" fontId="20" fillId="0" borderId="12" xfId="549" applyFont="1" applyFill="1" applyBorder="1" applyAlignment="1">
      <alignment horizontal="center"/>
    </xf>
    <xf numFmtId="0" fontId="20" fillId="0" borderId="13" xfId="549" applyFont="1" applyBorder="1" applyAlignment="1">
      <alignment horizontal="center"/>
    </xf>
    <xf numFmtId="0" fontId="17" fillId="0" borderId="0" xfId="549" applyFont="1" applyFill="1" applyBorder="1"/>
    <xf numFmtId="166" fontId="9" fillId="0" borderId="0" xfId="548" applyNumberFormat="1" applyFont="1"/>
    <xf numFmtId="0" fontId="7" fillId="0" borderId="0" xfId="549" applyFont="1"/>
    <xf numFmtId="0" fontId="12" fillId="2" borderId="0" xfId="549" applyFont="1" applyFill="1"/>
    <xf numFmtId="0" fontId="22" fillId="0" borderId="0" xfId="549" applyFont="1"/>
    <xf numFmtId="0" fontId="12" fillId="2" borderId="2" xfId="549" applyFont="1" applyFill="1" applyBorder="1"/>
    <xf numFmtId="0" fontId="12" fillId="2" borderId="1" xfId="549" applyFont="1" applyFill="1" applyBorder="1"/>
    <xf numFmtId="0" fontId="12" fillId="2" borderId="1" xfId="549" applyFont="1" applyFill="1" applyBorder="1" applyAlignment="1">
      <alignment horizontal="center" wrapText="1"/>
    </xf>
    <xf numFmtId="0" fontId="12" fillId="3" borderId="0" xfId="549" applyFont="1" applyFill="1"/>
    <xf numFmtId="0" fontId="12" fillId="2" borderId="0" xfId="549" applyFont="1" applyFill="1" applyAlignment="1"/>
    <xf numFmtId="0" fontId="22" fillId="2" borderId="26" xfId="549" applyFont="1" applyFill="1" applyBorder="1"/>
    <xf numFmtId="165" fontId="22" fillId="2" borderId="26" xfId="549" applyNumberFormat="1" applyFont="1" applyFill="1" applyBorder="1"/>
    <xf numFmtId="0" fontId="0" fillId="2" borderId="0" xfId="549" applyFont="1" applyFill="1"/>
    <xf numFmtId="165" fontId="9" fillId="0" borderId="0" xfId="549" applyNumberFormat="1" applyFill="1" applyBorder="1"/>
    <xf numFmtId="0" fontId="17" fillId="0" borderId="8" xfId="0" applyFont="1" applyBorder="1"/>
    <xf numFmtId="0" fontId="17" fillId="0" borderId="9" xfId="0" applyFont="1" applyBorder="1"/>
    <xf numFmtId="0" fontId="17" fillId="0" borderId="10" xfId="0" applyFont="1" applyBorder="1"/>
    <xf numFmtId="0" fontId="17" fillId="0" borderId="22" xfId="0" applyFont="1" applyBorder="1" applyAlignment="1">
      <alignment horizontal="center"/>
    </xf>
    <xf numFmtId="0" fontId="17" fillId="0" borderId="23" xfId="0" applyFont="1" applyBorder="1" applyAlignment="1">
      <alignment horizontal="center"/>
    </xf>
    <xf numFmtId="0" fontId="17" fillId="0" borderId="24" xfId="0" applyFont="1" applyBorder="1" applyAlignment="1">
      <alignment horizontal="center"/>
    </xf>
    <xf numFmtId="0" fontId="18" fillId="0" borderId="8" xfId="0" applyFont="1" applyBorder="1"/>
    <xf numFmtId="0" fontId="18" fillId="0" borderId="10" xfId="0" applyFont="1" applyBorder="1"/>
    <xf numFmtId="0" fontId="0" fillId="0" borderId="0" xfId="0" applyAlignment="1">
      <alignment horizontal="center"/>
    </xf>
    <xf numFmtId="0" fontId="16" fillId="0" borderId="7" xfId="549" applyFont="1" applyBorder="1" applyAlignment="1">
      <alignment horizontal="center" vertical="center" wrapText="1"/>
    </xf>
    <xf numFmtId="0" fontId="20" fillId="0" borderId="7" xfId="549" applyFont="1" applyBorder="1" applyAlignment="1">
      <alignment horizontal="center"/>
    </xf>
    <xf numFmtId="0" fontId="16" fillId="0" borderId="27" xfId="549" applyFont="1" applyBorder="1" applyAlignment="1">
      <alignment horizontal="center" vertical="center" wrapText="1"/>
    </xf>
    <xf numFmtId="0" fontId="20" fillId="0" borderId="27" xfId="549" applyFont="1" applyBorder="1" applyAlignment="1">
      <alignment horizontal="center"/>
    </xf>
    <xf numFmtId="0" fontId="24" fillId="0" borderId="0" xfId="0" applyFont="1"/>
    <xf numFmtId="0" fontId="17" fillId="0" borderId="10" xfId="0" applyFont="1" applyBorder="1" applyAlignment="1">
      <alignment horizontal="center"/>
    </xf>
    <xf numFmtId="0" fontId="22" fillId="2" borderId="0" xfId="586" applyFont="1" applyFill="1"/>
    <xf numFmtId="0" fontId="12" fillId="2" borderId="0" xfId="586" applyFont="1" applyFill="1"/>
    <xf numFmtId="0" fontId="12" fillId="2" borderId="28" xfId="586" applyFont="1" applyFill="1" applyBorder="1"/>
    <xf numFmtId="0" fontId="12" fillId="2" borderId="31" xfId="586" applyFont="1" applyFill="1" applyBorder="1"/>
    <xf numFmtId="0" fontId="22" fillId="2" borderId="34" xfId="586" applyFont="1" applyFill="1" applyBorder="1"/>
    <xf numFmtId="0" fontId="22" fillId="2" borderId="34" xfId="586" applyFont="1" applyFill="1" applyBorder="1" applyAlignment="1">
      <alignment horizontal="center"/>
    </xf>
    <xf numFmtId="0" fontId="12" fillId="2" borderId="35" xfId="586" applyFont="1" applyFill="1" applyBorder="1" applyAlignment="1">
      <alignment horizontal="center"/>
    </xf>
    <xf numFmtId="0" fontId="12" fillId="2" borderId="36" xfId="586" applyFont="1" applyFill="1" applyBorder="1" applyAlignment="1">
      <alignment horizontal="center"/>
    </xf>
    <xf numFmtId="0" fontId="12" fillId="2" borderId="37" xfId="586" applyFont="1" applyFill="1" applyBorder="1" applyAlignment="1">
      <alignment horizontal="center"/>
    </xf>
    <xf numFmtId="0" fontId="12" fillId="2" borderId="5" xfId="586" applyFont="1" applyFill="1" applyBorder="1" applyAlignment="1">
      <alignment horizontal="center"/>
    </xf>
    <xf numFmtId="0" fontId="0" fillId="3" borderId="31" xfId="586" applyFont="1" applyFill="1" applyBorder="1"/>
    <xf numFmtId="167" fontId="12" fillId="3" borderId="31" xfId="587" applyNumberFormat="1" applyFont="1" applyFill="1" applyBorder="1" applyAlignment="1"/>
    <xf numFmtId="167" fontId="12" fillId="3" borderId="0" xfId="587" applyNumberFormat="1" applyFont="1" applyFill="1" applyBorder="1" applyAlignment="1"/>
    <xf numFmtId="167" fontId="12" fillId="3" borderId="0" xfId="587" applyNumberFormat="1" applyFont="1" applyFill="1" applyBorder="1" applyAlignment="1">
      <alignment horizontal="center"/>
    </xf>
    <xf numFmtId="167" fontId="12" fillId="3" borderId="38" xfId="587" applyNumberFormat="1" applyFont="1" applyFill="1" applyBorder="1" applyAlignment="1"/>
    <xf numFmtId="167" fontId="12" fillId="3" borderId="39" xfId="587" applyNumberFormat="1" applyFont="1" applyFill="1" applyBorder="1" applyAlignment="1">
      <alignment horizontal="center"/>
    </xf>
    <xf numFmtId="167" fontId="12" fillId="3" borderId="40" xfId="587" applyNumberFormat="1" applyFont="1" applyFill="1" applyBorder="1" applyAlignment="1"/>
    <xf numFmtId="167" fontId="12" fillId="3" borderId="39" xfId="587" applyNumberFormat="1" applyFont="1" applyFill="1" applyBorder="1" applyAlignment="1"/>
    <xf numFmtId="167" fontId="12" fillId="2" borderId="31" xfId="587" applyNumberFormat="1" applyFont="1" applyFill="1" applyBorder="1" applyAlignment="1"/>
    <xf numFmtId="167" fontId="12" fillId="2" borderId="0" xfId="587" applyNumberFormat="1" applyFont="1" applyFill="1" applyBorder="1" applyAlignment="1"/>
    <xf numFmtId="167" fontId="12" fillId="2" borderId="0" xfId="587" applyNumberFormat="1" applyFont="1" applyFill="1" applyBorder="1" applyAlignment="1">
      <alignment horizontal="center"/>
    </xf>
    <xf numFmtId="167" fontId="12" fillId="2" borderId="38" xfId="587" applyNumberFormat="1" applyFont="1" applyFill="1" applyBorder="1" applyAlignment="1"/>
    <xf numFmtId="167" fontId="12" fillId="2" borderId="39" xfId="587" applyNumberFormat="1" applyFont="1" applyFill="1" applyBorder="1" applyAlignment="1">
      <alignment horizontal="center"/>
    </xf>
    <xf numFmtId="167" fontId="12" fillId="2" borderId="40" xfId="587" applyNumberFormat="1" applyFont="1" applyFill="1" applyBorder="1" applyAlignment="1"/>
    <xf numFmtId="167" fontId="12" fillId="2" borderId="39" xfId="587" applyNumberFormat="1" applyFont="1" applyFill="1" applyBorder="1" applyAlignment="1"/>
    <xf numFmtId="0" fontId="22" fillId="2" borderId="10" xfId="586" applyFont="1" applyFill="1" applyBorder="1"/>
    <xf numFmtId="167" fontId="22" fillId="2" borderId="10" xfId="587" applyNumberFormat="1" applyFont="1" applyFill="1" applyBorder="1" applyAlignment="1"/>
    <xf numFmtId="167" fontId="22" fillId="2" borderId="41" xfId="587" applyNumberFormat="1" applyFont="1" applyFill="1" applyBorder="1" applyAlignment="1"/>
    <xf numFmtId="0" fontId="0" fillId="2" borderId="0" xfId="586" applyFont="1" applyFill="1"/>
    <xf numFmtId="0" fontId="22" fillId="0" borderId="0" xfId="586" applyFont="1" applyFill="1"/>
    <xf numFmtId="0" fontId="12" fillId="0" borderId="0" xfId="0" applyFont="1"/>
    <xf numFmtId="0" fontId="12" fillId="0" borderId="0" xfId="586" applyFont="1" applyFill="1"/>
    <xf numFmtId="0" fontId="12" fillId="0" borderId="0" xfId="0" applyFont="1" applyFill="1"/>
    <xf numFmtId="1" fontId="22" fillId="3" borderId="42" xfId="586" applyNumberFormat="1" applyFont="1" applyFill="1" applyBorder="1"/>
    <xf numFmtId="1" fontId="22" fillId="3" borderId="43" xfId="586" applyNumberFormat="1" applyFont="1" applyFill="1" applyBorder="1" applyAlignment="1">
      <alignment horizontal="center"/>
    </xf>
    <xf numFmtId="1" fontId="22" fillId="3" borderId="26" xfId="586" applyNumberFormat="1" applyFont="1" applyFill="1" applyBorder="1" applyAlignment="1">
      <alignment horizontal="center"/>
    </xf>
    <xf numFmtId="0" fontId="12" fillId="2" borderId="44" xfId="586" applyFont="1" applyFill="1" applyBorder="1"/>
    <xf numFmtId="165" fontId="12" fillId="2" borderId="45" xfId="586" applyNumberFormat="1" applyFont="1" applyFill="1" applyBorder="1" applyAlignment="1">
      <alignment horizontal="center"/>
    </xf>
    <xf numFmtId="168" fontId="12" fillId="2" borderId="0" xfId="586" applyNumberFormat="1" applyFont="1" applyFill="1" applyBorder="1" applyAlignment="1">
      <alignment horizontal="center"/>
    </xf>
    <xf numFmtId="169" fontId="12" fillId="2" borderId="0" xfId="586" applyNumberFormat="1" applyFont="1" applyFill="1" applyBorder="1" applyAlignment="1">
      <alignment horizontal="center"/>
    </xf>
    <xf numFmtId="0" fontId="12" fillId="3" borderId="44" xfId="586" applyFont="1" applyFill="1" applyBorder="1"/>
    <xf numFmtId="165" fontId="12" fillId="3" borderId="45" xfId="586" applyNumberFormat="1" applyFont="1" applyFill="1" applyBorder="1" applyAlignment="1">
      <alignment horizontal="center"/>
    </xf>
    <xf numFmtId="168" fontId="12" fillId="3" borderId="0" xfId="586" applyNumberFormat="1" applyFont="1" applyFill="1" applyBorder="1" applyAlignment="1">
      <alignment horizontal="center"/>
    </xf>
    <xf numFmtId="169" fontId="12" fillId="3" borderId="0" xfId="586" applyNumberFormat="1" applyFont="1" applyFill="1" applyBorder="1" applyAlignment="1">
      <alignment horizontal="center"/>
    </xf>
    <xf numFmtId="0" fontId="22" fillId="2" borderId="42" xfId="586" applyFont="1" applyFill="1" applyBorder="1"/>
    <xf numFmtId="165" fontId="22" fillId="2" borderId="43" xfId="586" applyNumberFormat="1" applyFont="1" applyFill="1" applyBorder="1" applyAlignment="1">
      <alignment horizontal="center"/>
    </xf>
    <xf numFmtId="168" fontId="22" fillId="2" borderId="26" xfId="586" applyNumberFormat="1" applyFont="1" applyFill="1" applyBorder="1" applyAlignment="1">
      <alignment horizontal="center"/>
    </xf>
    <xf numFmtId="169" fontId="22" fillId="2" borderId="26" xfId="586" applyNumberFormat="1" applyFont="1" applyFill="1" applyBorder="1" applyAlignment="1">
      <alignment horizontal="center"/>
    </xf>
    <xf numFmtId="0" fontId="0" fillId="0" borderId="0" xfId="0" applyFont="1"/>
    <xf numFmtId="168" fontId="12" fillId="0" borderId="0" xfId="0" applyNumberFormat="1" applyFont="1"/>
    <xf numFmtId="1" fontId="22" fillId="3" borderId="6" xfId="586" applyNumberFormat="1" applyFont="1" applyFill="1" applyBorder="1"/>
    <xf numFmtId="0" fontId="12" fillId="2" borderId="46" xfId="586" applyFont="1" applyFill="1" applyBorder="1"/>
    <xf numFmtId="2" fontId="12" fillId="2" borderId="46" xfId="586" applyNumberFormat="1" applyFont="1" applyFill="1" applyBorder="1"/>
    <xf numFmtId="0" fontId="0" fillId="3" borderId="46" xfId="586" applyFont="1" applyFill="1" applyBorder="1"/>
    <xf numFmtId="2" fontId="0" fillId="3" borderId="46" xfId="586" applyNumberFormat="1" applyFont="1" applyFill="1" applyBorder="1"/>
    <xf numFmtId="0" fontId="22" fillId="2" borderId="6" xfId="586" applyFont="1" applyFill="1" applyBorder="1"/>
    <xf numFmtId="165" fontId="22" fillId="2" borderId="26" xfId="586" applyNumberFormat="1" applyFont="1" applyFill="1" applyBorder="1" applyAlignment="1">
      <alignment horizontal="center"/>
    </xf>
    <xf numFmtId="165" fontId="12" fillId="0" borderId="0" xfId="0" applyNumberFormat="1" applyFont="1"/>
    <xf numFmtId="2" fontId="12" fillId="2" borderId="0" xfId="586" applyNumberFormat="1" applyFont="1" applyFill="1" applyBorder="1" applyAlignment="1">
      <alignment horizontal="center"/>
    </xf>
    <xf numFmtId="2" fontId="22" fillId="2" borderId="26" xfId="586" applyNumberFormat="1" applyFont="1" applyFill="1" applyBorder="1" applyAlignment="1">
      <alignment horizontal="center"/>
    </xf>
    <xf numFmtId="0" fontId="0" fillId="2" borderId="46" xfId="586" applyFont="1" applyFill="1" applyBorder="1"/>
    <xf numFmtId="0" fontId="0" fillId="3" borderId="44" xfId="586" applyFont="1" applyFill="1" applyBorder="1"/>
    <xf numFmtId="2" fontId="0" fillId="3" borderId="0" xfId="586" applyNumberFormat="1" applyFont="1" applyFill="1" applyBorder="1" applyAlignment="1">
      <alignment horizontal="center"/>
    </xf>
    <xf numFmtId="2" fontId="17" fillId="0" borderId="18" xfId="0" applyNumberFormat="1" applyFont="1" applyBorder="1" applyAlignment="1">
      <alignment horizontal="center"/>
    </xf>
    <xf numFmtId="2" fontId="17" fillId="0" borderId="19" xfId="0" applyNumberFormat="1" applyFont="1" applyBorder="1" applyAlignment="1">
      <alignment horizontal="center"/>
    </xf>
    <xf numFmtId="2" fontId="17" fillId="0" borderId="25" xfId="0" applyNumberFormat="1" applyFont="1" applyBorder="1" applyAlignment="1">
      <alignment horizontal="center"/>
    </xf>
    <xf numFmtId="165" fontId="17" fillId="0" borderId="22" xfId="0" applyNumberFormat="1" applyFont="1" applyBorder="1" applyAlignment="1">
      <alignment horizontal="center"/>
    </xf>
    <xf numFmtId="165" fontId="17" fillId="0" borderId="23" xfId="0" applyNumberFormat="1" applyFont="1" applyBorder="1" applyAlignment="1">
      <alignment horizontal="center"/>
    </xf>
    <xf numFmtId="165" fontId="17" fillId="0" borderId="24" xfId="0" applyNumberFormat="1" applyFont="1" applyBorder="1" applyAlignment="1">
      <alignment horizontal="center"/>
    </xf>
    <xf numFmtId="165" fontId="17" fillId="0" borderId="18" xfId="0" applyNumberFormat="1" applyFont="1" applyBorder="1" applyAlignment="1">
      <alignment horizontal="center"/>
    </xf>
    <xf numFmtId="165" fontId="17" fillId="0" borderId="19" xfId="0" applyNumberFormat="1" applyFont="1" applyBorder="1" applyAlignment="1">
      <alignment horizontal="center"/>
    </xf>
    <xf numFmtId="165" fontId="17" fillId="0" borderId="25" xfId="0" applyNumberFormat="1" applyFont="1" applyBorder="1" applyAlignment="1">
      <alignment horizontal="center"/>
    </xf>
    <xf numFmtId="165" fontId="17" fillId="0" borderId="20" xfId="0" applyNumberFormat="1" applyFont="1" applyBorder="1" applyAlignment="1">
      <alignment horizontal="center"/>
    </xf>
    <xf numFmtId="165" fontId="17" fillId="0" borderId="6" xfId="0" applyNumberFormat="1" applyFont="1" applyBorder="1" applyAlignment="1">
      <alignment horizontal="center"/>
    </xf>
    <xf numFmtId="165" fontId="17" fillId="0" borderId="21" xfId="0" applyNumberFormat="1" applyFont="1" applyBorder="1" applyAlignment="1">
      <alignment horizontal="center"/>
    </xf>
    <xf numFmtId="165" fontId="17" fillId="0" borderId="8" xfId="0" applyNumberFormat="1" applyFont="1" applyBorder="1" applyAlignment="1">
      <alignment horizontal="center"/>
    </xf>
    <xf numFmtId="165" fontId="17" fillId="0" borderId="9" xfId="0" applyNumberFormat="1" applyFont="1" applyBorder="1" applyAlignment="1">
      <alignment horizontal="center"/>
    </xf>
    <xf numFmtId="165" fontId="17" fillId="0" borderId="10" xfId="0" applyNumberFormat="1" applyFont="1" applyBorder="1" applyAlignment="1">
      <alignment horizontal="center"/>
    </xf>
    <xf numFmtId="0" fontId="19" fillId="0" borderId="0" xfId="588" applyFont="1" applyAlignment="1"/>
    <xf numFmtId="0" fontId="2" fillId="2" borderId="0" xfId="588" applyFill="1"/>
    <xf numFmtId="0" fontId="29" fillId="2" borderId="0" xfId="588" applyFont="1" applyFill="1"/>
    <xf numFmtId="0" fontId="2" fillId="2" borderId="47" xfId="588" applyFill="1" applyBorder="1"/>
    <xf numFmtId="0" fontId="2" fillId="2" borderId="49" xfId="588" applyFill="1" applyBorder="1"/>
    <xf numFmtId="0" fontId="2" fillId="2" borderId="1" xfId="588" applyFill="1" applyBorder="1" applyAlignment="1"/>
    <xf numFmtId="0" fontId="2" fillId="2" borderId="50" xfId="588" applyFill="1" applyBorder="1" applyAlignment="1"/>
    <xf numFmtId="0" fontId="2" fillId="2" borderId="49" xfId="588" applyFill="1" applyBorder="1" applyAlignment="1"/>
    <xf numFmtId="0" fontId="2" fillId="2" borderId="44" xfId="588" applyFill="1" applyBorder="1"/>
    <xf numFmtId="165" fontId="2" fillId="2" borderId="0" xfId="588" applyNumberFormat="1" applyFill="1" applyBorder="1" applyAlignment="1">
      <alignment horizontal="center"/>
    </xf>
    <xf numFmtId="165" fontId="2" fillId="2" borderId="45" xfId="588" applyNumberFormat="1" applyFill="1" applyBorder="1" applyAlignment="1">
      <alignment horizontal="center"/>
    </xf>
    <xf numFmtId="0" fontId="2" fillId="3" borderId="44" xfId="588" applyFill="1" applyBorder="1"/>
    <xf numFmtId="165" fontId="2" fillId="3" borderId="0" xfId="588" applyNumberFormat="1" applyFill="1" applyBorder="1" applyAlignment="1">
      <alignment horizontal="center"/>
    </xf>
    <xf numFmtId="165" fontId="2" fillId="3" borderId="45" xfId="588" applyNumberFormat="1" applyFill="1" applyBorder="1" applyAlignment="1">
      <alignment horizontal="center"/>
    </xf>
    <xf numFmtId="0" fontId="19" fillId="3" borderId="42" xfId="588" applyFont="1" applyFill="1" applyBorder="1"/>
    <xf numFmtId="165" fontId="19" fillId="3" borderId="26" xfId="588" applyNumberFormat="1" applyFont="1" applyFill="1" applyBorder="1" applyAlignment="1">
      <alignment horizontal="center"/>
    </xf>
    <xf numFmtId="165" fontId="19" fillId="3" borderId="43" xfId="588" applyNumberFormat="1" applyFont="1" applyFill="1" applyBorder="1" applyAlignment="1">
      <alignment horizontal="center"/>
    </xf>
    <xf numFmtId="0" fontId="2" fillId="2" borderId="0" xfId="588" applyFont="1" applyFill="1"/>
    <xf numFmtId="0" fontId="2" fillId="0" borderId="44" xfId="588" applyFill="1" applyBorder="1"/>
    <xf numFmtId="0" fontId="22" fillId="0" borderId="0" xfId="0" applyFont="1"/>
    <xf numFmtId="0" fontId="30" fillId="0" borderId="0" xfId="0" applyFont="1"/>
    <xf numFmtId="0" fontId="0" fillId="0" borderId="0" xfId="0" applyAlignment="1">
      <alignment horizontal="left"/>
    </xf>
    <xf numFmtId="0" fontId="34" fillId="0" borderId="0" xfId="0" applyFont="1"/>
    <xf numFmtId="0" fontId="0" fillId="4" borderId="3" xfId="0" applyFill="1" applyBorder="1"/>
    <xf numFmtId="0" fontId="0" fillId="4" borderId="51" xfId="0" applyFill="1" applyBorder="1"/>
    <xf numFmtId="0" fontId="0" fillId="4" borderId="52" xfId="0" applyFill="1" applyBorder="1"/>
    <xf numFmtId="0" fontId="0" fillId="4" borderId="40" xfId="0" applyFill="1" applyBorder="1"/>
    <xf numFmtId="0" fontId="35" fillId="4" borderId="0" xfId="0" applyFont="1" applyFill="1" applyBorder="1"/>
    <xf numFmtId="0" fontId="0" fillId="4" borderId="0" xfId="0" applyFill="1" applyBorder="1" applyAlignment="1">
      <alignment horizontal="right"/>
    </xf>
    <xf numFmtId="0" fontId="0" fillId="4" borderId="0" xfId="0" applyFill="1" applyBorder="1"/>
    <xf numFmtId="0" fontId="0" fillId="4" borderId="39" xfId="0" applyFill="1" applyBorder="1"/>
    <xf numFmtId="0" fontId="31" fillId="4" borderId="0" xfId="589" applyFill="1" applyBorder="1"/>
    <xf numFmtId="0" fontId="32" fillId="4" borderId="0" xfId="0" applyFont="1" applyFill="1" applyBorder="1"/>
    <xf numFmtId="0" fontId="32" fillId="4" borderId="0" xfId="0" applyFont="1" applyFill="1" applyBorder="1" applyAlignment="1">
      <alignment wrapText="1"/>
    </xf>
    <xf numFmtId="0" fontId="0" fillId="4" borderId="5" xfId="0" applyFill="1" applyBorder="1"/>
    <xf numFmtId="0" fontId="0" fillId="4" borderId="35" xfId="0" applyFill="1" applyBorder="1"/>
    <xf numFmtId="0" fontId="0" fillId="4" borderId="37" xfId="0" applyFill="1" applyBorder="1"/>
    <xf numFmtId="0" fontId="0" fillId="4" borderId="3" xfId="0" applyFill="1" applyBorder="1" applyAlignment="1">
      <alignment vertical="top"/>
    </xf>
    <xf numFmtId="0" fontId="0" fillId="4" borderId="51" xfId="0" applyFill="1" applyBorder="1" applyAlignment="1">
      <alignment vertical="top"/>
    </xf>
    <xf numFmtId="0" fontId="0" fillId="4" borderId="40" xfId="0" applyFill="1" applyBorder="1" applyAlignment="1">
      <alignment vertical="top"/>
    </xf>
    <xf numFmtId="0" fontId="0" fillId="4" borderId="0" xfId="0" applyFill="1" applyBorder="1" applyAlignment="1">
      <alignment vertical="top"/>
    </xf>
    <xf numFmtId="0" fontId="0" fillId="4" borderId="5" xfId="0" applyFill="1" applyBorder="1" applyAlignment="1">
      <alignment vertical="top"/>
    </xf>
    <xf numFmtId="0" fontId="0" fillId="4" borderId="35" xfId="0" applyFill="1" applyBorder="1" applyAlignment="1">
      <alignment vertical="top"/>
    </xf>
    <xf numFmtId="2" fontId="12" fillId="3" borderId="0" xfId="549" applyNumberFormat="1" applyFont="1" applyFill="1"/>
    <xf numFmtId="2" fontId="12" fillId="2" borderId="0" xfId="549" applyNumberFormat="1" applyFont="1" applyFill="1"/>
    <xf numFmtId="0" fontId="0" fillId="2" borderId="0" xfId="549" applyFont="1" applyFill="1" applyBorder="1"/>
    <xf numFmtId="49" fontId="37" fillId="5" borderId="53" xfId="590" applyNumberFormat="1" applyFont="1" applyFill="1" applyBorder="1" applyAlignment="1">
      <alignment horizontal="center" vertical="center" wrapText="1"/>
    </xf>
    <xf numFmtId="0" fontId="37" fillId="5" borderId="53" xfId="590" applyNumberFormat="1" applyFont="1" applyFill="1" applyBorder="1" applyAlignment="1">
      <alignment horizontal="center" vertical="center" wrapText="1"/>
    </xf>
    <xf numFmtId="0" fontId="1" fillId="0" borderId="0" xfId="590"/>
    <xf numFmtId="0" fontId="38" fillId="0" borderId="0" xfId="590" applyFont="1" applyBorder="1" applyAlignment="1">
      <alignment vertical="center" wrapText="1"/>
    </xf>
    <xf numFmtId="0" fontId="39" fillId="0" borderId="0" xfId="590" applyFont="1" applyBorder="1" applyAlignment="1">
      <alignment horizontal="right" vertical="center" wrapText="1"/>
    </xf>
    <xf numFmtId="0" fontId="39" fillId="0" borderId="0" xfId="590" applyNumberFormat="1" applyFont="1" applyBorder="1" applyAlignment="1">
      <alignment horizontal="right" vertical="center" wrapText="1"/>
    </xf>
    <xf numFmtId="0" fontId="39" fillId="0" borderId="54" xfId="590" applyFont="1" applyBorder="1" applyAlignment="1">
      <alignment horizontal="right" vertical="center" wrapText="1"/>
    </xf>
    <xf numFmtId="0" fontId="39" fillId="0" borderId="54" xfId="590" applyNumberFormat="1" applyFont="1" applyBorder="1" applyAlignment="1">
      <alignment horizontal="right" vertical="center" wrapText="1"/>
    </xf>
    <xf numFmtId="0" fontId="40" fillId="0" borderId="0" xfId="590" applyFont="1" applyBorder="1" applyAlignment="1">
      <alignment vertical="center" wrapText="1"/>
    </xf>
    <xf numFmtId="0" fontId="40" fillId="0" borderId="0" xfId="590" applyFont="1" applyBorder="1" applyAlignment="1">
      <alignment horizontal="right" vertical="center" wrapText="1"/>
    </xf>
    <xf numFmtId="0" fontId="38" fillId="0" borderId="0" xfId="590" applyFont="1" applyBorder="1" applyAlignment="1">
      <alignment horizontal="right" vertical="center" wrapText="1"/>
    </xf>
    <xf numFmtId="8" fontId="38" fillId="0" borderId="0" xfId="590" applyNumberFormat="1" applyFont="1" applyBorder="1" applyAlignment="1">
      <alignment vertical="center" wrapText="1"/>
    </xf>
    <xf numFmtId="170" fontId="38" fillId="0" borderId="0" xfId="590" applyNumberFormat="1" applyFont="1" applyBorder="1" applyAlignment="1">
      <alignment horizontal="right" vertical="center" wrapText="1"/>
    </xf>
    <xf numFmtId="170" fontId="38" fillId="0" borderId="0" xfId="590" applyNumberFormat="1" applyFont="1" applyBorder="1" applyAlignment="1">
      <alignment vertical="center" wrapText="1"/>
    </xf>
    <xf numFmtId="170" fontId="38" fillId="0" borderId="54" xfId="590" applyNumberFormat="1" applyFont="1" applyBorder="1" applyAlignment="1">
      <alignment horizontal="right" vertical="center" wrapText="1"/>
    </xf>
    <xf numFmtId="170" fontId="38" fillId="0" borderId="54" xfId="590" applyNumberFormat="1" applyFont="1" applyBorder="1" applyAlignment="1">
      <alignment vertical="center" wrapText="1"/>
    </xf>
    <xf numFmtId="3" fontId="40" fillId="0" borderId="0" xfId="590" applyNumberFormat="1" applyFont="1" applyBorder="1" applyAlignment="1">
      <alignment horizontal="right" vertical="center" wrapText="1"/>
    </xf>
    <xf numFmtId="170" fontId="40" fillId="0" borderId="0" xfId="590" applyNumberFormat="1" applyFont="1" applyBorder="1" applyAlignment="1">
      <alignment vertical="center" wrapText="1"/>
    </xf>
    <xf numFmtId="0" fontId="40" fillId="0" borderId="0" xfId="590" applyNumberFormat="1" applyFont="1" applyBorder="1" applyAlignment="1">
      <alignment horizontal="right" vertical="center" wrapText="1"/>
    </xf>
    <xf numFmtId="0" fontId="38" fillId="0" borderId="0" xfId="590" applyNumberFormat="1" applyFont="1" applyBorder="1" applyAlignment="1">
      <alignment horizontal="right" vertical="center" wrapText="1"/>
    </xf>
    <xf numFmtId="0" fontId="38" fillId="0" borderId="0" xfId="590" applyNumberFormat="1" applyFont="1" applyBorder="1" applyAlignment="1">
      <alignment vertical="center" wrapText="1"/>
    </xf>
    <xf numFmtId="171" fontId="38" fillId="0" borderId="0" xfId="590" applyNumberFormat="1" applyFont="1" applyBorder="1" applyAlignment="1">
      <alignment horizontal="right" vertical="center" wrapText="1"/>
    </xf>
    <xf numFmtId="6" fontId="1" fillId="0" borderId="0" xfId="590" applyNumberFormat="1" applyFont="1" applyBorder="1" applyAlignment="1">
      <alignment vertical="center"/>
    </xf>
    <xf numFmtId="8" fontId="1" fillId="0" borderId="0" xfId="590" applyNumberFormat="1" applyFont="1" applyBorder="1" applyAlignment="1">
      <alignment vertical="center"/>
    </xf>
    <xf numFmtId="172" fontId="1" fillId="0" borderId="0" xfId="590" applyNumberFormat="1" applyFont="1" applyBorder="1" applyAlignment="1">
      <alignment vertical="center"/>
    </xf>
    <xf numFmtId="171" fontId="38" fillId="0" borderId="54" xfId="590" applyNumberFormat="1" applyFont="1" applyBorder="1" applyAlignment="1">
      <alignment horizontal="right" vertical="center" wrapText="1"/>
    </xf>
    <xf numFmtId="6" fontId="1" fillId="0" borderId="54" xfId="590" applyNumberFormat="1" applyFont="1" applyBorder="1" applyAlignment="1">
      <alignment vertical="center"/>
    </xf>
    <xf numFmtId="8" fontId="1" fillId="0" borderId="54" xfId="590" applyNumberFormat="1" applyFont="1" applyBorder="1" applyAlignment="1">
      <alignment vertical="center"/>
    </xf>
    <xf numFmtId="171" fontId="40" fillId="0" borderId="0" xfId="590" applyNumberFormat="1" applyFont="1" applyBorder="1" applyAlignment="1">
      <alignment horizontal="right" vertical="center" wrapText="1"/>
    </xf>
    <xf numFmtId="171" fontId="40" fillId="0" borderId="0" xfId="590" applyNumberFormat="1" applyFont="1" applyBorder="1" applyAlignment="1">
      <alignment vertical="center" wrapText="1"/>
    </xf>
    <xf numFmtId="171" fontId="38" fillId="0" borderId="0" xfId="590" applyNumberFormat="1" applyFont="1" applyBorder="1" applyAlignment="1">
      <alignment vertical="center" wrapText="1"/>
    </xf>
    <xf numFmtId="170" fontId="38" fillId="0" borderId="0" xfId="590" applyNumberFormat="1" applyFont="1" applyFill="1" applyBorder="1" applyAlignment="1">
      <alignment vertical="center" wrapText="1"/>
    </xf>
    <xf numFmtId="170" fontId="1" fillId="0" borderId="0" xfId="590" applyNumberFormat="1" applyFont="1" applyFill="1" applyBorder="1" applyAlignment="1"/>
    <xf numFmtId="170" fontId="1" fillId="0" borderId="0" xfId="590" applyNumberFormat="1" applyFont="1" applyAlignment="1">
      <alignment vertical="center"/>
    </xf>
    <xf numFmtId="170" fontId="1" fillId="0" borderId="0" xfId="590" applyNumberFormat="1" applyFont="1" applyFill="1" applyAlignment="1">
      <alignment vertical="center"/>
    </xf>
    <xf numFmtId="0" fontId="1" fillId="0" borderId="0" xfId="590" applyFont="1"/>
    <xf numFmtId="171" fontId="1" fillId="0" borderId="54" xfId="590" applyNumberFormat="1" applyFont="1" applyBorder="1" applyAlignment="1">
      <alignment horizontal="right" vertical="center"/>
    </xf>
    <xf numFmtId="171" fontId="38" fillId="0" borderId="54" xfId="590" applyNumberFormat="1" applyFont="1" applyBorder="1" applyAlignment="1">
      <alignment vertical="center" wrapText="1"/>
    </xf>
    <xf numFmtId="0" fontId="40" fillId="0" borderId="0" xfId="590" applyFont="1" applyBorder="1" applyAlignment="1">
      <alignment vertical="center"/>
    </xf>
    <xf numFmtId="173" fontId="40" fillId="0" borderId="0" xfId="590" applyNumberFormat="1" applyFont="1" applyBorder="1" applyAlignment="1">
      <alignment horizontal="right" vertical="center" wrapText="1"/>
    </xf>
    <xf numFmtId="173" fontId="38" fillId="0" borderId="0" xfId="590" applyNumberFormat="1" applyFont="1" applyBorder="1" applyAlignment="1">
      <alignment horizontal="right" vertical="center" wrapText="1"/>
    </xf>
    <xf numFmtId="173" fontId="38" fillId="0" borderId="0" xfId="590" applyNumberFormat="1" applyFont="1" applyBorder="1" applyAlignment="1">
      <alignment vertical="center" wrapText="1"/>
    </xf>
    <xf numFmtId="3" fontId="38" fillId="0" borderId="0" xfId="590" applyNumberFormat="1" applyFont="1" applyBorder="1" applyAlignment="1">
      <alignment horizontal="right" vertical="center" wrapText="1"/>
    </xf>
    <xf numFmtId="0" fontId="38" fillId="0" borderId="54" xfId="590" applyFont="1" applyBorder="1" applyAlignment="1">
      <alignment horizontal="right" vertical="center" wrapText="1"/>
    </xf>
    <xf numFmtId="0" fontId="38" fillId="0" borderId="54" xfId="590" applyFont="1" applyBorder="1" applyAlignment="1">
      <alignment vertical="center" wrapText="1"/>
    </xf>
    <xf numFmtId="0" fontId="38" fillId="0" borderId="54" xfId="590" applyNumberFormat="1" applyFont="1" applyBorder="1" applyAlignment="1">
      <alignment vertical="center" wrapText="1"/>
    </xf>
    <xf numFmtId="0" fontId="38" fillId="0" borderId="0" xfId="590" applyFont="1" applyBorder="1" applyAlignment="1">
      <alignment horizontal="right" vertical="center"/>
    </xf>
    <xf numFmtId="0" fontId="1" fillId="0" borderId="54" xfId="590" applyFont="1" applyBorder="1" applyAlignment="1">
      <alignment horizontal="right" vertical="center"/>
    </xf>
    <xf numFmtId="0" fontId="40" fillId="0" borderId="0" xfId="590" applyFont="1" applyBorder="1" applyAlignment="1">
      <alignment horizontal="right" vertical="center"/>
    </xf>
    <xf numFmtId="0" fontId="40" fillId="0" borderId="0" xfId="590" applyFont="1" applyFill="1" applyBorder="1" applyAlignment="1">
      <alignment vertical="center" wrapText="1"/>
    </xf>
    <xf numFmtId="0" fontId="19" fillId="0" borderId="0" xfId="590" applyFont="1"/>
    <xf numFmtId="0" fontId="0" fillId="4" borderId="0" xfId="0" applyFill="1" applyBorder="1" applyAlignment="1">
      <alignment horizontal="left" wrapText="1"/>
    </xf>
    <xf numFmtId="0" fontId="0" fillId="4" borderId="39" xfId="0" applyFill="1" applyBorder="1" applyAlignment="1">
      <alignment horizontal="left" wrapText="1"/>
    </xf>
    <xf numFmtId="0" fontId="0" fillId="0" borderId="0" xfId="0" applyAlignment="1">
      <alignment horizontal="left" wrapText="1"/>
    </xf>
    <xf numFmtId="0" fontId="0" fillId="4" borderId="51" xfId="0" applyFill="1" applyBorder="1" applyAlignment="1">
      <alignment horizontal="left" wrapText="1"/>
    </xf>
    <xf numFmtId="0" fontId="0" fillId="4" borderId="52" xfId="0" applyFill="1" applyBorder="1" applyAlignment="1">
      <alignment horizontal="left" wrapText="1"/>
    </xf>
    <xf numFmtId="0" fontId="24" fillId="0" borderId="0" xfId="0" applyFont="1"/>
    <xf numFmtId="0" fontId="24" fillId="0" borderId="0" xfId="0" applyFont="1" applyAlignment="1">
      <alignment wrapText="1"/>
    </xf>
    <xf numFmtId="0" fontId="16" fillId="0" borderId="11" xfId="549" applyFont="1" applyBorder="1" applyAlignment="1">
      <alignment horizontal="center" vertical="center" wrapText="1"/>
    </xf>
    <xf numFmtId="0" fontId="16" fillId="0" borderId="12" xfId="549" applyFont="1" applyBorder="1" applyAlignment="1">
      <alignment horizontal="center" vertical="center" wrapText="1"/>
    </xf>
    <xf numFmtId="0" fontId="16" fillId="0" borderId="13" xfId="549" applyFont="1" applyBorder="1" applyAlignment="1">
      <alignment horizontal="center" vertical="center" wrapText="1"/>
    </xf>
    <xf numFmtId="0" fontId="16" fillId="0" borderId="16" xfId="549" applyFont="1" applyBorder="1" applyAlignment="1">
      <alignment horizontal="center" wrapText="1"/>
    </xf>
    <xf numFmtId="0" fontId="16" fillId="0" borderId="17" xfId="549" applyFont="1" applyBorder="1" applyAlignment="1">
      <alignment horizontal="center" wrapText="1"/>
    </xf>
    <xf numFmtId="0" fontId="16" fillId="0" borderId="15" xfId="549" applyFont="1" applyBorder="1" applyAlignment="1">
      <alignment horizontal="center" vertical="center" wrapText="1"/>
    </xf>
    <xf numFmtId="0" fontId="16" fillId="0" borderId="14" xfId="549" applyFont="1" applyBorder="1" applyAlignment="1">
      <alignment horizontal="center" vertical="center" wrapText="1"/>
    </xf>
    <xf numFmtId="0" fontId="16" fillId="0" borderId="4" xfId="549" applyFont="1" applyBorder="1" applyAlignment="1">
      <alignment horizontal="center" vertical="center" wrapText="1"/>
    </xf>
    <xf numFmtId="0" fontId="16" fillId="0" borderId="3" xfId="549" applyFont="1" applyBorder="1" applyAlignment="1">
      <alignment horizontal="center" wrapText="1"/>
    </xf>
    <xf numFmtId="0" fontId="16" fillId="0" borderId="5" xfId="549" applyFont="1" applyBorder="1" applyAlignment="1">
      <alignment horizontal="center" wrapText="1"/>
    </xf>
    <xf numFmtId="0" fontId="19" fillId="2" borderId="2" xfId="588" applyFont="1" applyFill="1" applyBorder="1" applyAlignment="1">
      <alignment horizontal="center"/>
    </xf>
    <xf numFmtId="0" fontId="19" fillId="2" borderId="48" xfId="588" applyFont="1" applyFill="1" applyBorder="1" applyAlignment="1">
      <alignment horizontal="center"/>
    </xf>
    <xf numFmtId="0" fontId="19" fillId="2" borderId="47" xfId="588" applyFont="1" applyFill="1" applyBorder="1" applyAlignment="1">
      <alignment horizontal="center"/>
    </xf>
    <xf numFmtId="0" fontId="22" fillId="2" borderId="2" xfId="549" applyFont="1" applyFill="1" applyBorder="1" applyAlignment="1">
      <alignment horizontal="center"/>
    </xf>
    <xf numFmtId="0" fontId="22" fillId="2" borderId="29" xfId="586" applyFont="1" applyFill="1" applyBorder="1" applyAlignment="1">
      <alignment horizontal="center" wrapText="1"/>
    </xf>
    <xf numFmtId="0" fontId="22" fillId="2" borderId="30" xfId="586" applyFont="1" applyFill="1" applyBorder="1" applyAlignment="1">
      <alignment horizontal="center" wrapText="1"/>
    </xf>
    <xf numFmtId="0" fontId="22" fillId="2" borderId="16" xfId="586" applyFont="1" applyFill="1" applyBorder="1" applyAlignment="1">
      <alignment horizontal="center"/>
    </xf>
    <xf numFmtId="0" fontId="22" fillId="2" borderId="29" xfId="586" applyFont="1" applyFill="1" applyBorder="1" applyAlignment="1">
      <alignment horizontal="center"/>
    </xf>
    <xf numFmtId="0" fontId="22" fillId="2" borderId="30" xfId="586" applyFont="1" applyFill="1" applyBorder="1" applyAlignment="1">
      <alignment horizontal="center"/>
    </xf>
    <xf numFmtId="0" fontId="22" fillId="2" borderId="2" xfId="586" applyFont="1" applyFill="1" applyBorder="1" applyAlignment="1">
      <alignment horizontal="center"/>
    </xf>
    <xf numFmtId="0" fontId="22" fillId="2" borderId="32" xfId="586" applyFont="1" applyFill="1" applyBorder="1" applyAlignment="1">
      <alignment horizontal="center"/>
    </xf>
    <xf numFmtId="0" fontId="22" fillId="2" borderId="33" xfId="586" applyFont="1" applyFill="1" applyBorder="1" applyAlignment="1">
      <alignment horizontal="center"/>
    </xf>
    <xf numFmtId="0" fontId="22" fillId="2" borderId="17" xfId="586" applyFont="1" applyFill="1" applyBorder="1" applyAlignment="1">
      <alignment horizontal="center"/>
    </xf>
  </cellXfs>
  <cellStyles count="591">
    <cellStyle name="Comma 2" xfId="2" xr:uid="{00000000-0005-0000-0000-000000000000}"/>
    <cellStyle name="Comma 2 2" xfId="11" xr:uid="{00000000-0005-0000-0000-000001000000}"/>
    <cellStyle name="Comma 2 2 2" xfId="416" xr:uid="{00000000-0005-0000-0000-000002000000}"/>
    <cellStyle name="Comma 2 2 3" xfId="461" xr:uid="{00000000-0005-0000-0000-000003000000}"/>
    <cellStyle name="Comma 2 2 4" xfId="503" xr:uid="{00000000-0005-0000-0000-000004000000}"/>
    <cellStyle name="Comma 2 3" xfId="415" xr:uid="{00000000-0005-0000-0000-000005000000}"/>
    <cellStyle name="Comma 2 4" xfId="460" xr:uid="{00000000-0005-0000-0000-000006000000}"/>
    <cellStyle name="Comma 2 5" xfId="502" xr:uid="{00000000-0005-0000-0000-000007000000}"/>
    <cellStyle name="Comma 2 6" xfId="10" xr:uid="{00000000-0005-0000-0000-000008000000}"/>
    <cellStyle name="Comma 2 7" xfId="556" xr:uid="{00000000-0005-0000-0000-000009000000}"/>
    <cellStyle name="Comma 2 8" xfId="570" xr:uid="{00000000-0005-0000-0000-00000A000000}"/>
    <cellStyle name="Comma 3" xfId="12" xr:uid="{00000000-0005-0000-0000-00000B000000}"/>
    <cellStyle name="Comma 3 2" xfId="417" xr:uid="{00000000-0005-0000-0000-00000C000000}"/>
    <cellStyle name="Comma 3 3" xfId="462" xr:uid="{00000000-0005-0000-0000-00000D000000}"/>
    <cellStyle name="Comma 3 4" xfId="504" xr:uid="{00000000-0005-0000-0000-00000E000000}"/>
    <cellStyle name="Comma 4" xfId="543" xr:uid="{00000000-0005-0000-0000-00000F000000}"/>
    <cellStyle name="Comma 4 2" xfId="559" xr:uid="{00000000-0005-0000-0000-000010000000}"/>
    <cellStyle name="Comma 4 3" xfId="576" xr:uid="{00000000-0005-0000-0000-000011000000}"/>
    <cellStyle name="Comma 5" xfId="550" xr:uid="{00000000-0005-0000-0000-000012000000}"/>
    <cellStyle name="Comma 5 2" xfId="564" xr:uid="{00000000-0005-0000-0000-000013000000}"/>
    <cellStyle name="Comma 5 3" xfId="581" xr:uid="{00000000-0005-0000-0000-000014000000}"/>
    <cellStyle name="Comma 5 4" xfId="587" xr:uid="{00000000-0005-0000-0000-000015000000}"/>
    <cellStyle name="Comma 6" xfId="553" xr:uid="{00000000-0005-0000-0000-000016000000}"/>
    <cellStyle name="Comma 6 2" xfId="567" xr:uid="{00000000-0005-0000-0000-000017000000}"/>
    <cellStyle name="Comma 6 3" xfId="584" xr:uid="{00000000-0005-0000-0000-000018000000}"/>
    <cellStyle name="Hyperlink" xfId="589" builtinId="8"/>
    <cellStyle name="Normal" xfId="0" builtinId="0"/>
    <cellStyle name="Normal 10" xfId="13" xr:uid="{00000000-0005-0000-0000-00001B000000}"/>
    <cellStyle name="Normal 100" xfId="14" xr:uid="{00000000-0005-0000-0000-00001C000000}"/>
    <cellStyle name="Normal 101" xfId="15" xr:uid="{00000000-0005-0000-0000-00001D000000}"/>
    <cellStyle name="Normal 102" xfId="16" xr:uid="{00000000-0005-0000-0000-00001E000000}"/>
    <cellStyle name="Normal 103" xfId="17" xr:uid="{00000000-0005-0000-0000-00001F000000}"/>
    <cellStyle name="Normal 104" xfId="18" xr:uid="{00000000-0005-0000-0000-000020000000}"/>
    <cellStyle name="Normal 105" xfId="19" xr:uid="{00000000-0005-0000-0000-000021000000}"/>
    <cellStyle name="Normal 106" xfId="20" xr:uid="{00000000-0005-0000-0000-000022000000}"/>
    <cellStyle name="Normal 107" xfId="21" xr:uid="{00000000-0005-0000-0000-000023000000}"/>
    <cellStyle name="Normal 108" xfId="22" xr:uid="{00000000-0005-0000-0000-000024000000}"/>
    <cellStyle name="Normal 109" xfId="23" xr:uid="{00000000-0005-0000-0000-000025000000}"/>
    <cellStyle name="Normal 11" xfId="24" xr:uid="{00000000-0005-0000-0000-000026000000}"/>
    <cellStyle name="Normal 110" xfId="25" xr:uid="{00000000-0005-0000-0000-000027000000}"/>
    <cellStyle name="Normal 111" xfId="26" xr:uid="{00000000-0005-0000-0000-000028000000}"/>
    <cellStyle name="Normal 112" xfId="27" xr:uid="{00000000-0005-0000-0000-000029000000}"/>
    <cellStyle name="Normal 113" xfId="28" xr:uid="{00000000-0005-0000-0000-00002A000000}"/>
    <cellStyle name="Normal 114" xfId="29" xr:uid="{00000000-0005-0000-0000-00002B000000}"/>
    <cellStyle name="Normal 115" xfId="30" xr:uid="{00000000-0005-0000-0000-00002C000000}"/>
    <cellStyle name="Normal 116" xfId="31" xr:uid="{00000000-0005-0000-0000-00002D000000}"/>
    <cellStyle name="Normal 117" xfId="32" xr:uid="{00000000-0005-0000-0000-00002E000000}"/>
    <cellStyle name="Normal 118" xfId="33" xr:uid="{00000000-0005-0000-0000-00002F000000}"/>
    <cellStyle name="Normal 119" xfId="34" xr:uid="{00000000-0005-0000-0000-000030000000}"/>
    <cellStyle name="Normal 12" xfId="35" xr:uid="{00000000-0005-0000-0000-000031000000}"/>
    <cellStyle name="Normal 120" xfId="36" xr:uid="{00000000-0005-0000-0000-000032000000}"/>
    <cellStyle name="Normal 121" xfId="37" xr:uid="{00000000-0005-0000-0000-000033000000}"/>
    <cellStyle name="Normal 122" xfId="38" xr:uid="{00000000-0005-0000-0000-000034000000}"/>
    <cellStyle name="Normal 123" xfId="39" xr:uid="{00000000-0005-0000-0000-000035000000}"/>
    <cellStyle name="Normal 123 2" xfId="40" xr:uid="{00000000-0005-0000-0000-000036000000}"/>
    <cellStyle name="Normal 123_OENZ Onshore 2P" xfId="41" xr:uid="{00000000-0005-0000-0000-000037000000}"/>
    <cellStyle name="Normal 124" xfId="42" xr:uid="{00000000-0005-0000-0000-000038000000}"/>
    <cellStyle name="Normal 125" xfId="43" xr:uid="{00000000-0005-0000-0000-000039000000}"/>
    <cellStyle name="Normal 126" xfId="44" xr:uid="{00000000-0005-0000-0000-00003A000000}"/>
    <cellStyle name="Normal 127" xfId="45" xr:uid="{00000000-0005-0000-0000-00003B000000}"/>
    <cellStyle name="Normal 128" xfId="46" xr:uid="{00000000-0005-0000-0000-00003C000000}"/>
    <cellStyle name="Normal 129" xfId="47" xr:uid="{00000000-0005-0000-0000-00003D000000}"/>
    <cellStyle name="Normal 13" xfId="48" xr:uid="{00000000-0005-0000-0000-00003E000000}"/>
    <cellStyle name="Normal 130" xfId="49" xr:uid="{00000000-0005-0000-0000-00003F000000}"/>
    <cellStyle name="Normal 131" xfId="50" xr:uid="{00000000-0005-0000-0000-000040000000}"/>
    <cellStyle name="Normal 132" xfId="51" xr:uid="{00000000-0005-0000-0000-000041000000}"/>
    <cellStyle name="Normal 133" xfId="52" xr:uid="{00000000-0005-0000-0000-000042000000}"/>
    <cellStyle name="Normal 134" xfId="53" xr:uid="{00000000-0005-0000-0000-000043000000}"/>
    <cellStyle name="Normal 135" xfId="54" xr:uid="{00000000-0005-0000-0000-000044000000}"/>
    <cellStyle name="Normal 136" xfId="55" xr:uid="{00000000-0005-0000-0000-000045000000}"/>
    <cellStyle name="Normal 137" xfId="56" xr:uid="{00000000-0005-0000-0000-000046000000}"/>
    <cellStyle name="Normal 138" xfId="57" xr:uid="{00000000-0005-0000-0000-000047000000}"/>
    <cellStyle name="Normal 139" xfId="58" xr:uid="{00000000-0005-0000-0000-000048000000}"/>
    <cellStyle name="Normal 14" xfId="59" xr:uid="{00000000-0005-0000-0000-000049000000}"/>
    <cellStyle name="Normal 140" xfId="60" xr:uid="{00000000-0005-0000-0000-00004A000000}"/>
    <cellStyle name="Normal 141" xfId="61" xr:uid="{00000000-0005-0000-0000-00004B000000}"/>
    <cellStyle name="Normal 142" xfId="62" xr:uid="{00000000-0005-0000-0000-00004C000000}"/>
    <cellStyle name="Normal 143" xfId="63" xr:uid="{00000000-0005-0000-0000-00004D000000}"/>
    <cellStyle name="Normal 144" xfId="64" xr:uid="{00000000-0005-0000-0000-00004E000000}"/>
    <cellStyle name="Normal 145" xfId="65" xr:uid="{00000000-0005-0000-0000-00004F000000}"/>
    <cellStyle name="Normal 146" xfId="66" xr:uid="{00000000-0005-0000-0000-000050000000}"/>
    <cellStyle name="Normal 147" xfId="67" xr:uid="{00000000-0005-0000-0000-000051000000}"/>
    <cellStyle name="Normal 147 2" xfId="68" xr:uid="{00000000-0005-0000-0000-000052000000}"/>
    <cellStyle name="Normal 148" xfId="69" xr:uid="{00000000-0005-0000-0000-000053000000}"/>
    <cellStyle name="Normal 149" xfId="70" xr:uid="{00000000-0005-0000-0000-000054000000}"/>
    <cellStyle name="Normal 15" xfId="71" xr:uid="{00000000-0005-0000-0000-000055000000}"/>
    <cellStyle name="Normal 150" xfId="72" xr:uid="{00000000-0005-0000-0000-000056000000}"/>
    <cellStyle name="Normal 151" xfId="73" xr:uid="{00000000-0005-0000-0000-000057000000}"/>
    <cellStyle name="Normal 152" xfId="74" xr:uid="{00000000-0005-0000-0000-000058000000}"/>
    <cellStyle name="Normal 153" xfId="75" xr:uid="{00000000-0005-0000-0000-000059000000}"/>
    <cellStyle name="Normal 154" xfId="76" xr:uid="{00000000-0005-0000-0000-00005A000000}"/>
    <cellStyle name="Normal 155" xfId="77" xr:uid="{00000000-0005-0000-0000-00005B000000}"/>
    <cellStyle name="Normal 155 2" xfId="78" xr:uid="{00000000-0005-0000-0000-00005C000000}"/>
    <cellStyle name="Normal 156" xfId="79" xr:uid="{00000000-0005-0000-0000-00005D000000}"/>
    <cellStyle name="Normal 157" xfId="80" xr:uid="{00000000-0005-0000-0000-00005E000000}"/>
    <cellStyle name="Normal 158" xfId="81" xr:uid="{00000000-0005-0000-0000-00005F000000}"/>
    <cellStyle name="Normal 159" xfId="82" xr:uid="{00000000-0005-0000-0000-000060000000}"/>
    <cellStyle name="Normal 16" xfId="83" xr:uid="{00000000-0005-0000-0000-000061000000}"/>
    <cellStyle name="Normal 16 2" xfId="84" xr:uid="{00000000-0005-0000-0000-000062000000}"/>
    <cellStyle name="Normal 16_OENZ Onshore 2P" xfId="85" xr:uid="{00000000-0005-0000-0000-000063000000}"/>
    <cellStyle name="Normal 160" xfId="86" xr:uid="{00000000-0005-0000-0000-000064000000}"/>
    <cellStyle name="Normal 161" xfId="87" xr:uid="{00000000-0005-0000-0000-000065000000}"/>
    <cellStyle name="Normal 162" xfId="88" xr:uid="{00000000-0005-0000-0000-000066000000}"/>
    <cellStyle name="Normal 163" xfId="89" xr:uid="{00000000-0005-0000-0000-000067000000}"/>
    <cellStyle name="Normal 164" xfId="90" xr:uid="{00000000-0005-0000-0000-000068000000}"/>
    <cellStyle name="Normal 164 2" xfId="91" xr:uid="{00000000-0005-0000-0000-000069000000}"/>
    <cellStyle name="Normal 165" xfId="92" xr:uid="{00000000-0005-0000-0000-00006A000000}"/>
    <cellStyle name="Normal 165 2" xfId="93" xr:uid="{00000000-0005-0000-0000-00006B000000}"/>
    <cellStyle name="Normal 166" xfId="94" xr:uid="{00000000-0005-0000-0000-00006C000000}"/>
    <cellStyle name="Normal 167" xfId="95" xr:uid="{00000000-0005-0000-0000-00006D000000}"/>
    <cellStyle name="Normal 168" xfId="96" xr:uid="{00000000-0005-0000-0000-00006E000000}"/>
    <cellStyle name="Normal 169" xfId="97" xr:uid="{00000000-0005-0000-0000-00006F000000}"/>
    <cellStyle name="Normal 17" xfId="98" xr:uid="{00000000-0005-0000-0000-000070000000}"/>
    <cellStyle name="Normal 17 2" xfId="99" xr:uid="{00000000-0005-0000-0000-000071000000}"/>
    <cellStyle name="Normal 17_OENZ Onshore 2P" xfId="100" xr:uid="{00000000-0005-0000-0000-000072000000}"/>
    <cellStyle name="Normal 170" xfId="101" xr:uid="{00000000-0005-0000-0000-000073000000}"/>
    <cellStyle name="Normal 171" xfId="102" xr:uid="{00000000-0005-0000-0000-000074000000}"/>
    <cellStyle name="Normal 172" xfId="103" xr:uid="{00000000-0005-0000-0000-000075000000}"/>
    <cellStyle name="Normal 173" xfId="9" xr:uid="{00000000-0005-0000-0000-000076000000}"/>
    <cellStyle name="Normal 174" xfId="104" xr:uid="{00000000-0005-0000-0000-000077000000}"/>
    <cellStyle name="Normal 175" xfId="105" xr:uid="{00000000-0005-0000-0000-000078000000}"/>
    <cellStyle name="Normal 176" xfId="106" xr:uid="{00000000-0005-0000-0000-000079000000}"/>
    <cellStyle name="Normal 176 2" xfId="107" xr:uid="{00000000-0005-0000-0000-00007A000000}"/>
    <cellStyle name="Normal 177" xfId="108" xr:uid="{00000000-0005-0000-0000-00007B000000}"/>
    <cellStyle name="Normal 177 2" xfId="109" xr:uid="{00000000-0005-0000-0000-00007C000000}"/>
    <cellStyle name="Normal 178" xfId="110" xr:uid="{00000000-0005-0000-0000-00007D000000}"/>
    <cellStyle name="Normal 178 2" xfId="111" xr:uid="{00000000-0005-0000-0000-00007E000000}"/>
    <cellStyle name="Normal 179" xfId="112" xr:uid="{00000000-0005-0000-0000-00007F000000}"/>
    <cellStyle name="Normal 179 2" xfId="113" xr:uid="{00000000-0005-0000-0000-000080000000}"/>
    <cellStyle name="Normal 18" xfId="114" xr:uid="{00000000-0005-0000-0000-000081000000}"/>
    <cellStyle name="Normal 18 2" xfId="115" xr:uid="{00000000-0005-0000-0000-000082000000}"/>
    <cellStyle name="Normal 18_OENZ Onshore 2P" xfId="116" xr:uid="{00000000-0005-0000-0000-000083000000}"/>
    <cellStyle name="Normal 180" xfId="117" xr:uid="{00000000-0005-0000-0000-000084000000}"/>
    <cellStyle name="Normal 180 2" xfId="118" xr:uid="{00000000-0005-0000-0000-000085000000}"/>
    <cellStyle name="Normal 181" xfId="119" xr:uid="{00000000-0005-0000-0000-000086000000}"/>
    <cellStyle name="Normal 181 2" xfId="120" xr:uid="{00000000-0005-0000-0000-000087000000}"/>
    <cellStyle name="Normal 182" xfId="121" xr:uid="{00000000-0005-0000-0000-000088000000}"/>
    <cellStyle name="Normal 182 2" xfId="122" xr:uid="{00000000-0005-0000-0000-000089000000}"/>
    <cellStyle name="Normal 183" xfId="123" xr:uid="{00000000-0005-0000-0000-00008A000000}"/>
    <cellStyle name="Normal 184" xfId="124" xr:uid="{00000000-0005-0000-0000-00008B000000}"/>
    <cellStyle name="Normal 185" xfId="125" xr:uid="{00000000-0005-0000-0000-00008C000000}"/>
    <cellStyle name="Normal 186" xfId="126" xr:uid="{00000000-0005-0000-0000-00008D000000}"/>
    <cellStyle name="Normal 187" xfId="127" xr:uid="{00000000-0005-0000-0000-00008E000000}"/>
    <cellStyle name="Normal 188" xfId="128" xr:uid="{00000000-0005-0000-0000-00008F000000}"/>
    <cellStyle name="Normal 189" xfId="129" xr:uid="{00000000-0005-0000-0000-000090000000}"/>
    <cellStyle name="Normal 19" xfId="130" xr:uid="{00000000-0005-0000-0000-000091000000}"/>
    <cellStyle name="Normal 190" xfId="131" xr:uid="{00000000-0005-0000-0000-000092000000}"/>
    <cellStyle name="Normal 191" xfId="132" xr:uid="{00000000-0005-0000-0000-000093000000}"/>
    <cellStyle name="Normal 192" xfId="133" xr:uid="{00000000-0005-0000-0000-000094000000}"/>
    <cellStyle name="Normal 193" xfId="134" xr:uid="{00000000-0005-0000-0000-000095000000}"/>
    <cellStyle name="Normal 194" xfId="135" xr:uid="{00000000-0005-0000-0000-000096000000}"/>
    <cellStyle name="Normal 195" xfId="136" xr:uid="{00000000-0005-0000-0000-000097000000}"/>
    <cellStyle name="Normal 196" xfId="137" xr:uid="{00000000-0005-0000-0000-000098000000}"/>
    <cellStyle name="Normal 197" xfId="138" xr:uid="{00000000-0005-0000-0000-000099000000}"/>
    <cellStyle name="Normal 198" xfId="7" xr:uid="{00000000-0005-0000-0000-00009A000000}"/>
    <cellStyle name="Normal 198 2" xfId="413" xr:uid="{00000000-0005-0000-0000-00009B000000}"/>
    <cellStyle name="Normal 199" xfId="8" xr:uid="{00000000-0005-0000-0000-00009C000000}"/>
    <cellStyle name="Normal 199 2" xfId="414" xr:uid="{00000000-0005-0000-0000-00009D000000}"/>
    <cellStyle name="Normal 2" xfId="1" xr:uid="{00000000-0005-0000-0000-00009E000000}"/>
    <cellStyle name="Normal 2 2" xfId="139" xr:uid="{00000000-0005-0000-0000-00009F000000}"/>
    <cellStyle name="Normal 2 3" xfId="371" xr:uid="{00000000-0005-0000-0000-0000A0000000}"/>
    <cellStyle name="Normal 2 4" xfId="6" xr:uid="{00000000-0005-0000-0000-0000A1000000}"/>
    <cellStyle name="Normal 2 5" xfId="555" xr:uid="{00000000-0005-0000-0000-0000A2000000}"/>
    <cellStyle name="Normal 2 6" xfId="569" xr:uid="{00000000-0005-0000-0000-0000A3000000}"/>
    <cellStyle name="Normal 20" xfId="140" xr:uid="{00000000-0005-0000-0000-0000A4000000}"/>
    <cellStyle name="Normal 200" xfId="403" xr:uid="{00000000-0005-0000-0000-0000A5000000}"/>
    <cellStyle name="Normal 200 2" xfId="449" xr:uid="{00000000-0005-0000-0000-0000A6000000}"/>
    <cellStyle name="Normal 201" xfId="372" xr:uid="{00000000-0005-0000-0000-0000A7000000}"/>
    <cellStyle name="Normal 201 2" xfId="418" xr:uid="{00000000-0005-0000-0000-0000A8000000}"/>
    <cellStyle name="Normal 202" xfId="402" xr:uid="{00000000-0005-0000-0000-0000A9000000}"/>
    <cellStyle name="Normal 202 2" xfId="448" xr:uid="{00000000-0005-0000-0000-0000AA000000}"/>
    <cellStyle name="Normal 203" xfId="373" xr:uid="{00000000-0005-0000-0000-0000AB000000}"/>
    <cellStyle name="Normal 203 2" xfId="419" xr:uid="{00000000-0005-0000-0000-0000AC000000}"/>
    <cellStyle name="Normal 204" xfId="401" xr:uid="{00000000-0005-0000-0000-0000AD000000}"/>
    <cellStyle name="Normal 204 2" xfId="447" xr:uid="{00000000-0005-0000-0000-0000AE000000}"/>
    <cellStyle name="Normal 205" xfId="374" xr:uid="{00000000-0005-0000-0000-0000AF000000}"/>
    <cellStyle name="Normal 205 2" xfId="420" xr:uid="{00000000-0005-0000-0000-0000B0000000}"/>
    <cellStyle name="Normal 206" xfId="400" xr:uid="{00000000-0005-0000-0000-0000B1000000}"/>
    <cellStyle name="Normal 206 2" xfId="446" xr:uid="{00000000-0005-0000-0000-0000B2000000}"/>
    <cellStyle name="Normal 207" xfId="375" xr:uid="{00000000-0005-0000-0000-0000B3000000}"/>
    <cellStyle name="Normal 207 2" xfId="421" xr:uid="{00000000-0005-0000-0000-0000B4000000}"/>
    <cellStyle name="Normal 208" xfId="399" xr:uid="{00000000-0005-0000-0000-0000B5000000}"/>
    <cellStyle name="Normal 208 2" xfId="445" xr:uid="{00000000-0005-0000-0000-0000B6000000}"/>
    <cellStyle name="Normal 209" xfId="376" xr:uid="{00000000-0005-0000-0000-0000B7000000}"/>
    <cellStyle name="Normal 209 2" xfId="422" xr:uid="{00000000-0005-0000-0000-0000B8000000}"/>
    <cellStyle name="Normal 21" xfId="141" xr:uid="{00000000-0005-0000-0000-0000B9000000}"/>
    <cellStyle name="Normal 21 2" xfId="142" xr:uid="{00000000-0005-0000-0000-0000BA000000}"/>
    <cellStyle name="Normal 21_OENZ Onshore 2P" xfId="143" xr:uid="{00000000-0005-0000-0000-0000BB000000}"/>
    <cellStyle name="Normal 210" xfId="398" xr:uid="{00000000-0005-0000-0000-0000BC000000}"/>
    <cellStyle name="Normal 210 2" xfId="444" xr:uid="{00000000-0005-0000-0000-0000BD000000}"/>
    <cellStyle name="Normal 211" xfId="404" xr:uid="{00000000-0005-0000-0000-0000BE000000}"/>
    <cellStyle name="Normal 211 2" xfId="450" xr:uid="{00000000-0005-0000-0000-0000BF000000}"/>
    <cellStyle name="Normal 212" xfId="397" xr:uid="{00000000-0005-0000-0000-0000C0000000}"/>
    <cellStyle name="Normal 212 2" xfId="443" xr:uid="{00000000-0005-0000-0000-0000C1000000}"/>
    <cellStyle name="Normal 213" xfId="377" xr:uid="{00000000-0005-0000-0000-0000C2000000}"/>
    <cellStyle name="Normal 213 2" xfId="423" xr:uid="{00000000-0005-0000-0000-0000C3000000}"/>
    <cellStyle name="Normal 214" xfId="396" xr:uid="{00000000-0005-0000-0000-0000C4000000}"/>
    <cellStyle name="Normal 214 2" xfId="442" xr:uid="{00000000-0005-0000-0000-0000C5000000}"/>
    <cellStyle name="Normal 215" xfId="406" xr:uid="{00000000-0005-0000-0000-0000C6000000}"/>
    <cellStyle name="Normal 215 2" xfId="452" xr:uid="{00000000-0005-0000-0000-0000C7000000}"/>
    <cellStyle name="Normal 216" xfId="395" xr:uid="{00000000-0005-0000-0000-0000C8000000}"/>
    <cellStyle name="Normal 216 2" xfId="441" xr:uid="{00000000-0005-0000-0000-0000C9000000}"/>
    <cellStyle name="Normal 217" xfId="405" xr:uid="{00000000-0005-0000-0000-0000CA000000}"/>
    <cellStyle name="Normal 217 2" xfId="451" xr:uid="{00000000-0005-0000-0000-0000CB000000}"/>
    <cellStyle name="Normal 218" xfId="394" xr:uid="{00000000-0005-0000-0000-0000CC000000}"/>
    <cellStyle name="Normal 218 2" xfId="440" xr:uid="{00000000-0005-0000-0000-0000CD000000}"/>
    <cellStyle name="Normal 219" xfId="409" xr:uid="{00000000-0005-0000-0000-0000CE000000}"/>
    <cellStyle name="Normal 219 2" xfId="455" xr:uid="{00000000-0005-0000-0000-0000CF000000}"/>
    <cellStyle name="Normal 22" xfId="144" xr:uid="{00000000-0005-0000-0000-0000D0000000}"/>
    <cellStyle name="Normal 22 2" xfId="145" xr:uid="{00000000-0005-0000-0000-0000D1000000}"/>
    <cellStyle name="Normal 22_OENZ Onshore 2P" xfId="146" xr:uid="{00000000-0005-0000-0000-0000D2000000}"/>
    <cellStyle name="Normal 220" xfId="393" xr:uid="{00000000-0005-0000-0000-0000D3000000}"/>
    <cellStyle name="Normal 220 2" xfId="439" xr:uid="{00000000-0005-0000-0000-0000D4000000}"/>
    <cellStyle name="Normal 221" xfId="408" xr:uid="{00000000-0005-0000-0000-0000D5000000}"/>
    <cellStyle name="Normal 221 2" xfId="454" xr:uid="{00000000-0005-0000-0000-0000D6000000}"/>
    <cellStyle name="Normal 222" xfId="392" xr:uid="{00000000-0005-0000-0000-0000D7000000}"/>
    <cellStyle name="Normal 222 2" xfId="438" xr:uid="{00000000-0005-0000-0000-0000D8000000}"/>
    <cellStyle name="Normal 223" xfId="407" xr:uid="{00000000-0005-0000-0000-0000D9000000}"/>
    <cellStyle name="Normal 223 2" xfId="453" xr:uid="{00000000-0005-0000-0000-0000DA000000}"/>
    <cellStyle name="Normal 224" xfId="391" xr:uid="{00000000-0005-0000-0000-0000DB000000}"/>
    <cellStyle name="Normal 224 2" xfId="437" xr:uid="{00000000-0005-0000-0000-0000DC000000}"/>
    <cellStyle name="Normal 225" xfId="378" xr:uid="{00000000-0005-0000-0000-0000DD000000}"/>
    <cellStyle name="Normal 225 2" xfId="424" xr:uid="{00000000-0005-0000-0000-0000DE000000}"/>
    <cellStyle name="Normal 226" xfId="412" xr:uid="{00000000-0005-0000-0000-0000DF000000}"/>
    <cellStyle name="Normal 226 2" xfId="458" xr:uid="{00000000-0005-0000-0000-0000E0000000}"/>
    <cellStyle name="Normal 227" xfId="379" xr:uid="{00000000-0005-0000-0000-0000E1000000}"/>
    <cellStyle name="Normal 227 2" xfId="425" xr:uid="{00000000-0005-0000-0000-0000E2000000}"/>
    <cellStyle name="Normal 228" xfId="411" xr:uid="{00000000-0005-0000-0000-0000E3000000}"/>
    <cellStyle name="Normal 228 2" xfId="457" xr:uid="{00000000-0005-0000-0000-0000E4000000}"/>
    <cellStyle name="Normal 229" xfId="380" xr:uid="{00000000-0005-0000-0000-0000E5000000}"/>
    <cellStyle name="Normal 229 2" xfId="426" xr:uid="{00000000-0005-0000-0000-0000E6000000}"/>
    <cellStyle name="Normal 23" xfId="147" xr:uid="{00000000-0005-0000-0000-0000E7000000}"/>
    <cellStyle name="Normal 23 2" xfId="148" xr:uid="{00000000-0005-0000-0000-0000E8000000}"/>
    <cellStyle name="Normal 23_OENZ Onshore 2P" xfId="149" xr:uid="{00000000-0005-0000-0000-0000E9000000}"/>
    <cellStyle name="Normal 230" xfId="410" xr:uid="{00000000-0005-0000-0000-0000EA000000}"/>
    <cellStyle name="Normal 230 2" xfId="456" xr:uid="{00000000-0005-0000-0000-0000EB000000}"/>
    <cellStyle name="Normal 231" xfId="381" xr:uid="{00000000-0005-0000-0000-0000EC000000}"/>
    <cellStyle name="Normal 231 2" xfId="427" xr:uid="{00000000-0005-0000-0000-0000ED000000}"/>
    <cellStyle name="Normal 232" xfId="390" xr:uid="{00000000-0005-0000-0000-0000EE000000}"/>
    <cellStyle name="Normal 232 2" xfId="436" xr:uid="{00000000-0005-0000-0000-0000EF000000}"/>
    <cellStyle name="Normal 233" xfId="382" xr:uid="{00000000-0005-0000-0000-0000F0000000}"/>
    <cellStyle name="Normal 233 2" xfId="428" xr:uid="{00000000-0005-0000-0000-0000F1000000}"/>
    <cellStyle name="Normal 234" xfId="389" xr:uid="{00000000-0005-0000-0000-0000F2000000}"/>
    <cellStyle name="Normal 234 2" xfId="435" xr:uid="{00000000-0005-0000-0000-0000F3000000}"/>
    <cellStyle name="Normal 235" xfId="383" xr:uid="{00000000-0005-0000-0000-0000F4000000}"/>
    <cellStyle name="Normal 235 2" xfId="429" xr:uid="{00000000-0005-0000-0000-0000F5000000}"/>
    <cellStyle name="Normal 236" xfId="388" xr:uid="{00000000-0005-0000-0000-0000F6000000}"/>
    <cellStyle name="Normal 236 2" xfId="434" xr:uid="{00000000-0005-0000-0000-0000F7000000}"/>
    <cellStyle name="Normal 237" xfId="384" xr:uid="{00000000-0005-0000-0000-0000F8000000}"/>
    <cellStyle name="Normal 237 2" xfId="430" xr:uid="{00000000-0005-0000-0000-0000F9000000}"/>
    <cellStyle name="Normal 238" xfId="387" xr:uid="{00000000-0005-0000-0000-0000FA000000}"/>
    <cellStyle name="Normal 238 2" xfId="433" xr:uid="{00000000-0005-0000-0000-0000FB000000}"/>
    <cellStyle name="Normal 239" xfId="385" xr:uid="{00000000-0005-0000-0000-0000FC000000}"/>
    <cellStyle name="Normal 239 2" xfId="431" xr:uid="{00000000-0005-0000-0000-0000FD000000}"/>
    <cellStyle name="Normal 24" xfId="150" xr:uid="{00000000-0005-0000-0000-0000FE000000}"/>
    <cellStyle name="Normal 24 2" xfId="151" xr:uid="{00000000-0005-0000-0000-0000FF000000}"/>
    <cellStyle name="Normal 24_OENZ Onshore 2P" xfId="152" xr:uid="{00000000-0005-0000-0000-000000010000}"/>
    <cellStyle name="Normal 240" xfId="386" xr:uid="{00000000-0005-0000-0000-000001010000}"/>
    <cellStyle name="Normal 240 2" xfId="432" xr:uid="{00000000-0005-0000-0000-000002010000}"/>
    <cellStyle name="Normal 241" xfId="459" xr:uid="{00000000-0005-0000-0000-000003010000}"/>
    <cellStyle name="Normal 241 2" xfId="505" xr:uid="{00000000-0005-0000-0000-000004010000}"/>
    <cellStyle name="Normal 242" xfId="486" xr:uid="{00000000-0005-0000-0000-000005010000}"/>
    <cellStyle name="Normal 242 2" xfId="528" xr:uid="{00000000-0005-0000-0000-000006010000}"/>
    <cellStyle name="Normal 243" xfId="487" xr:uid="{00000000-0005-0000-0000-000007010000}"/>
    <cellStyle name="Normal 243 2" xfId="529" xr:uid="{00000000-0005-0000-0000-000008010000}"/>
    <cellStyle name="Normal 244" xfId="484" xr:uid="{00000000-0005-0000-0000-000009010000}"/>
    <cellStyle name="Normal 244 2" xfId="526" xr:uid="{00000000-0005-0000-0000-00000A010000}"/>
    <cellStyle name="Normal 245" xfId="463" xr:uid="{00000000-0005-0000-0000-00000B010000}"/>
    <cellStyle name="Normal 245 2" xfId="506" xr:uid="{00000000-0005-0000-0000-00000C010000}"/>
    <cellStyle name="Normal 246" xfId="483" xr:uid="{00000000-0005-0000-0000-00000D010000}"/>
    <cellStyle name="Normal 246 2" xfId="525" xr:uid="{00000000-0005-0000-0000-00000E010000}"/>
    <cellStyle name="Normal 247" xfId="464" xr:uid="{00000000-0005-0000-0000-00000F010000}"/>
    <cellStyle name="Normal 247 2" xfId="507" xr:uid="{00000000-0005-0000-0000-000010010000}"/>
    <cellStyle name="Normal 248" xfId="482" xr:uid="{00000000-0005-0000-0000-000011010000}"/>
    <cellStyle name="Normal 248 2" xfId="524" xr:uid="{00000000-0005-0000-0000-000012010000}"/>
    <cellStyle name="Normal 249" xfId="465" xr:uid="{00000000-0005-0000-0000-000013010000}"/>
    <cellStyle name="Normal 249 2" xfId="508" xr:uid="{00000000-0005-0000-0000-000014010000}"/>
    <cellStyle name="Normal 25" xfId="153" xr:uid="{00000000-0005-0000-0000-000015010000}"/>
    <cellStyle name="Normal 25 2" xfId="154" xr:uid="{00000000-0005-0000-0000-000016010000}"/>
    <cellStyle name="Normal 25_OENZ Onshore 2P" xfId="155" xr:uid="{00000000-0005-0000-0000-000017010000}"/>
    <cellStyle name="Normal 250" xfId="481" xr:uid="{00000000-0005-0000-0000-000018010000}"/>
    <cellStyle name="Normal 250 2" xfId="523" xr:uid="{00000000-0005-0000-0000-000019010000}"/>
    <cellStyle name="Normal 251" xfId="466" xr:uid="{00000000-0005-0000-0000-00001A010000}"/>
    <cellStyle name="Normal 251 2" xfId="509" xr:uid="{00000000-0005-0000-0000-00001B010000}"/>
    <cellStyle name="Normal 252" xfId="480" xr:uid="{00000000-0005-0000-0000-00001C010000}"/>
    <cellStyle name="Normal 252 2" xfId="522" xr:uid="{00000000-0005-0000-0000-00001D010000}"/>
    <cellStyle name="Normal 253" xfId="467" xr:uid="{00000000-0005-0000-0000-00001E010000}"/>
    <cellStyle name="Normal 253 2" xfId="510" xr:uid="{00000000-0005-0000-0000-00001F010000}"/>
    <cellStyle name="Normal 254" xfId="479" xr:uid="{00000000-0005-0000-0000-000020010000}"/>
    <cellStyle name="Normal 254 2" xfId="521" xr:uid="{00000000-0005-0000-0000-000021010000}"/>
    <cellStyle name="Normal 255" xfId="468" xr:uid="{00000000-0005-0000-0000-000022010000}"/>
    <cellStyle name="Normal 255 2" xfId="511" xr:uid="{00000000-0005-0000-0000-000023010000}"/>
    <cellStyle name="Normal 256" xfId="478" xr:uid="{00000000-0005-0000-0000-000024010000}"/>
    <cellStyle name="Normal 256 2" xfId="520" xr:uid="{00000000-0005-0000-0000-000025010000}"/>
    <cellStyle name="Normal 257" xfId="496" xr:uid="{00000000-0005-0000-0000-000026010000}"/>
    <cellStyle name="Normal 257 2" xfId="538" xr:uid="{00000000-0005-0000-0000-000027010000}"/>
    <cellStyle name="Normal 258" xfId="477" xr:uid="{00000000-0005-0000-0000-000028010000}"/>
    <cellStyle name="Normal 258 2" xfId="519" xr:uid="{00000000-0005-0000-0000-000029010000}"/>
    <cellStyle name="Normal 259" xfId="495" xr:uid="{00000000-0005-0000-0000-00002A010000}"/>
    <cellStyle name="Normal 259 2" xfId="537" xr:uid="{00000000-0005-0000-0000-00002B010000}"/>
    <cellStyle name="Normal 26" xfId="156" xr:uid="{00000000-0005-0000-0000-00002C010000}"/>
    <cellStyle name="Normal 26 2" xfId="157" xr:uid="{00000000-0005-0000-0000-00002D010000}"/>
    <cellStyle name="Normal 26 2 2" xfId="158" xr:uid="{00000000-0005-0000-0000-00002E010000}"/>
    <cellStyle name="Normal 26_OENZ Onshore 2P" xfId="159" xr:uid="{00000000-0005-0000-0000-00002F010000}"/>
    <cellStyle name="Normal 260" xfId="476" xr:uid="{00000000-0005-0000-0000-000030010000}"/>
    <cellStyle name="Normal 260 2" xfId="518" xr:uid="{00000000-0005-0000-0000-000031010000}"/>
    <cellStyle name="Normal 261" xfId="494" xr:uid="{00000000-0005-0000-0000-000032010000}"/>
    <cellStyle name="Normal 261 2" xfId="536" xr:uid="{00000000-0005-0000-0000-000033010000}"/>
    <cellStyle name="Normal 262" xfId="475" xr:uid="{00000000-0005-0000-0000-000034010000}"/>
    <cellStyle name="Normal 262 2" xfId="517" xr:uid="{00000000-0005-0000-0000-000035010000}"/>
    <cellStyle name="Normal 263" xfId="493" xr:uid="{00000000-0005-0000-0000-000036010000}"/>
    <cellStyle name="Normal 263 2" xfId="535" xr:uid="{00000000-0005-0000-0000-000037010000}"/>
    <cellStyle name="Normal 264" xfId="474" xr:uid="{00000000-0005-0000-0000-000038010000}"/>
    <cellStyle name="Normal 264 2" xfId="516" xr:uid="{00000000-0005-0000-0000-000039010000}"/>
    <cellStyle name="Normal 265" xfId="492" xr:uid="{00000000-0005-0000-0000-00003A010000}"/>
    <cellStyle name="Normal 265 2" xfId="534" xr:uid="{00000000-0005-0000-0000-00003B010000}"/>
    <cellStyle name="Normal 266" xfId="473" xr:uid="{00000000-0005-0000-0000-00003C010000}"/>
    <cellStyle name="Normal 266 2" xfId="515" xr:uid="{00000000-0005-0000-0000-00003D010000}"/>
    <cellStyle name="Normal 267" xfId="491" xr:uid="{00000000-0005-0000-0000-00003E010000}"/>
    <cellStyle name="Normal 267 2" xfId="533" xr:uid="{00000000-0005-0000-0000-00003F010000}"/>
    <cellStyle name="Normal 268" xfId="485" xr:uid="{00000000-0005-0000-0000-000040010000}"/>
    <cellStyle name="Normal 268 2" xfId="527" xr:uid="{00000000-0005-0000-0000-000041010000}"/>
    <cellStyle name="Normal 269" xfId="490" xr:uid="{00000000-0005-0000-0000-000042010000}"/>
    <cellStyle name="Normal 269 2" xfId="532" xr:uid="{00000000-0005-0000-0000-000043010000}"/>
    <cellStyle name="Normal 27" xfId="160" xr:uid="{00000000-0005-0000-0000-000044010000}"/>
    <cellStyle name="Normal 27 2" xfId="161" xr:uid="{00000000-0005-0000-0000-000045010000}"/>
    <cellStyle name="Normal 27_OENZ Onshore 2P" xfId="162" xr:uid="{00000000-0005-0000-0000-000046010000}"/>
    <cellStyle name="Normal 270" xfId="488" xr:uid="{00000000-0005-0000-0000-000047010000}"/>
    <cellStyle name="Normal 270 2" xfId="530" xr:uid="{00000000-0005-0000-0000-000048010000}"/>
    <cellStyle name="Normal 271" xfId="489" xr:uid="{00000000-0005-0000-0000-000049010000}"/>
    <cellStyle name="Normal 271 2" xfId="531" xr:uid="{00000000-0005-0000-0000-00004A010000}"/>
    <cellStyle name="Normal 272" xfId="500" xr:uid="{00000000-0005-0000-0000-00004B010000}"/>
    <cellStyle name="Normal 272 2" xfId="542" xr:uid="{00000000-0005-0000-0000-00004C010000}"/>
    <cellStyle name="Normal 273" xfId="469" xr:uid="{00000000-0005-0000-0000-00004D010000}"/>
    <cellStyle name="Normal 273 2" xfId="512" xr:uid="{00000000-0005-0000-0000-00004E010000}"/>
    <cellStyle name="Normal 274" xfId="499" xr:uid="{00000000-0005-0000-0000-00004F010000}"/>
    <cellStyle name="Normal 274 2" xfId="541" xr:uid="{00000000-0005-0000-0000-000050010000}"/>
    <cellStyle name="Normal 275" xfId="470" xr:uid="{00000000-0005-0000-0000-000051010000}"/>
    <cellStyle name="Normal 275 2" xfId="513" xr:uid="{00000000-0005-0000-0000-000052010000}"/>
    <cellStyle name="Normal 276" xfId="498" xr:uid="{00000000-0005-0000-0000-000053010000}"/>
    <cellStyle name="Normal 276 2" xfId="540" xr:uid="{00000000-0005-0000-0000-000054010000}"/>
    <cellStyle name="Normal 277" xfId="471" xr:uid="{00000000-0005-0000-0000-000055010000}"/>
    <cellStyle name="Normal 277 2" xfId="514" xr:uid="{00000000-0005-0000-0000-000056010000}"/>
    <cellStyle name="Normal 278" xfId="497" xr:uid="{00000000-0005-0000-0000-000057010000}"/>
    <cellStyle name="Normal 278 2" xfId="539" xr:uid="{00000000-0005-0000-0000-000058010000}"/>
    <cellStyle name="Normal 279" xfId="472" xr:uid="{00000000-0005-0000-0000-000059010000}"/>
    <cellStyle name="Normal 28" xfId="163" xr:uid="{00000000-0005-0000-0000-00005A010000}"/>
    <cellStyle name="Normal 28 2" xfId="164" xr:uid="{00000000-0005-0000-0000-00005B010000}"/>
    <cellStyle name="Normal 28_OENZ Onshore 2P" xfId="165" xr:uid="{00000000-0005-0000-0000-00005C010000}"/>
    <cellStyle name="Normal 280" xfId="501" xr:uid="{00000000-0005-0000-0000-00005D010000}"/>
    <cellStyle name="Normal 281" xfId="5" xr:uid="{00000000-0005-0000-0000-00005E010000}"/>
    <cellStyle name="Normal 281 2" xfId="558" xr:uid="{00000000-0005-0000-0000-00005F010000}"/>
    <cellStyle name="Normal 281 3" xfId="572" xr:uid="{00000000-0005-0000-0000-000060010000}"/>
    <cellStyle name="Normal 282" xfId="545" xr:uid="{00000000-0005-0000-0000-000061010000}"/>
    <cellStyle name="Normal 282 2" xfId="560" xr:uid="{00000000-0005-0000-0000-000062010000}"/>
    <cellStyle name="Normal 282 3" xfId="577" xr:uid="{00000000-0005-0000-0000-000063010000}"/>
    <cellStyle name="Normal 283" xfId="546" xr:uid="{00000000-0005-0000-0000-000064010000}"/>
    <cellStyle name="Normal 283 2" xfId="561" xr:uid="{00000000-0005-0000-0000-000065010000}"/>
    <cellStyle name="Normal 283 3" xfId="578" xr:uid="{00000000-0005-0000-0000-000066010000}"/>
    <cellStyle name="Normal 284" xfId="547" xr:uid="{00000000-0005-0000-0000-000067010000}"/>
    <cellStyle name="Normal 284 2" xfId="562" xr:uid="{00000000-0005-0000-0000-000068010000}"/>
    <cellStyle name="Normal 284 3" xfId="579" xr:uid="{00000000-0005-0000-0000-000069010000}"/>
    <cellStyle name="Normal 285" xfId="549" xr:uid="{00000000-0005-0000-0000-00006A010000}"/>
    <cellStyle name="Normal 285 2" xfId="563" xr:uid="{00000000-0005-0000-0000-00006B010000}"/>
    <cellStyle name="Normal 285 3" xfId="580" xr:uid="{00000000-0005-0000-0000-00006C010000}"/>
    <cellStyle name="Normal 285 4" xfId="586" xr:uid="{00000000-0005-0000-0000-00006D010000}"/>
    <cellStyle name="Normal 285 5" xfId="588" xr:uid="{00000000-0005-0000-0000-00006E010000}"/>
    <cellStyle name="Normal 286" xfId="551" xr:uid="{00000000-0005-0000-0000-00006F010000}"/>
    <cellStyle name="Normal 286 2" xfId="565" xr:uid="{00000000-0005-0000-0000-000070010000}"/>
    <cellStyle name="Normal 286 3" xfId="582" xr:uid="{00000000-0005-0000-0000-000071010000}"/>
    <cellStyle name="Normal 287" xfId="552" xr:uid="{00000000-0005-0000-0000-000072010000}"/>
    <cellStyle name="Normal 287 2" xfId="566" xr:uid="{00000000-0005-0000-0000-000073010000}"/>
    <cellStyle name="Normal 287 3" xfId="583" xr:uid="{00000000-0005-0000-0000-000074010000}"/>
    <cellStyle name="Normal 288" xfId="575" xr:uid="{00000000-0005-0000-0000-000075010000}"/>
    <cellStyle name="Normal 289" xfId="574" xr:uid="{00000000-0005-0000-0000-000076010000}"/>
    <cellStyle name="Normal 29" xfId="166" xr:uid="{00000000-0005-0000-0000-000077010000}"/>
    <cellStyle name="Normal 29 2" xfId="167" xr:uid="{00000000-0005-0000-0000-000078010000}"/>
    <cellStyle name="Normal 29_OENZ Onshore 2P" xfId="168" xr:uid="{00000000-0005-0000-0000-000079010000}"/>
    <cellStyle name="Normal 290" xfId="573" xr:uid="{00000000-0005-0000-0000-00007A010000}"/>
    <cellStyle name="Normal 291" xfId="590" xr:uid="{00000000-0005-0000-0000-00007B010000}"/>
    <cellStyle name="Normal 3" xfId="169" xr:uid="{00000000-0005-0000-0000-00007C010000}"/>
    <cellStyle name="Normal 3 2" xfId="544" xr:uid="{00000000-0005-0000-0000-00007D010000}"/>
    <cellStyle name="Normal 30" xfId="170" xr:uid="{00000000-0005-0000-0000-00007E010000}"/>
    <cellStyle name="Normal 30 2" xfId="171" xr:uid="{00000000-0005-0000-0000-00007F010000}"/>
    <cellStyle name="Normal 30_OENZ Onshore 2P" xfId="172" xr:uid="{00000000-0005-0000-0000-000080010000}"/>
    <cellStyle name="Normal 31" xfId="173" xr:uid="{00000000-0005-0000-0000-000081010000}"/>
    <cellStyle name="Normal 31 2" xfId="174" xr:uid="{00000000-0005-0000-0000-000082010000}"/>
    <cellStyle name="Normal 31_OENZ Onshore 2P" xfId="175" xr:uid="{00000000-0005-0000-0000-000083010000}"/>
    <cellStyle name="Normal 32" xfId="176" xr:uid="{00000000-0005-0000-0000-000084010000}"/>
    <cellStyle name="Normal 32 2" xfId="177" xr:uid="{00000000-0005-0000-0000-000085010000}"/>
    <cellStyle name="Normal 32_OENZ Onshore 2P" xfId="178" xr:uid="{00000000-0005-0000-0000-000086010000}"/>
    <cellStyle name="Normal 33" xfId="179" xr:uid="{00000000-0005-0000-0000-000087010000}"/>
    <cellStyle name="Normal 33 2" xfId="180" xr:uid="{00000000-0005-0000-0000-000088010000}"/>
    <cellStyle name="Normal 33_OENZ Onshore 2P" xfId="181" xr:uid="{00000000-0005-0000-0000-000089010000}"/>
    <cellStyle name="Normal 34" xfId="182" xr:uid="{00000000-0005-0000-0000-00008A010000}"/>
    <cellStyle name="Normal 34 2" xfId="183" xr:uid="{00000000-0005-0000-0000-00008B010000}"/>
    <cellStyle name="Normal 34_OENZ Onshore 2P" xfId="184" xr:uid="{00000000-0005-0000-0000-00008C010000}"/>
    <cellStyle name="Normal 35" xfId="185" xr:uid="{00000000-0005-0000-0000-00008D010000}"/>
    <cellStyle name="Normal 35 2" xfId="186" xr:uid="{00000000-0005-0000-0000-00008E010000}"/>
    <cellStyle name="Normal 35_OENZ Onshore 2P" xfId="187" xr:uid="{00000000-0005-0000-0000-00008F010000}"/>
    <cellStyle name="Normal 36" xfId="188" xr:uid="{00000000-0005-0000-0000-000090010000}"/>
    <cellStyle name="Normal 36 2" xfId="189" xr:uid="{00000000-0005-0000-0000-000091010000}"/>
    <cellStyle name="Normal 36_OENZ Onshore 2P" xfId="190" xr:uid="{00000000-0005-0000-0000-000092010000}"/>
    <cellStyle name="Normal 37" xfId="191" xr:uid="{00000000-0005-0000-0000-000093010000}"/>
    <cellStyle name="Normal 37 2" xfId="192" xr:uid="{00000000-0005-0000-0000-000094010000}"/>
    <cellStyle name="Normal 37_OENZ Onshore 2P" xfId="193" xr:uid="{00000000-0005-0000-0000-000095010000}"/>
    <cellStyle name="Normal 38" xfId="194" xr:uid="{00000000-0005-0000-0000-000096010000}"/>
    <cellStyle name="Normal 38 2" xfId="195" xr:uid="{00000000-0005-0000-0000-000097010000}"/>
    <cellStyle name="Normal 38_OENZ Onshore 2P" xfId="196" xr:uid="{00000000-0005-0000-0000-000098010000}"/>
    <cellStyle name="Normal 39" xfId="197" xr:uid="{00000000-0005-0000-0000-000099010000}"/>
    <cellStyle name="Normal 39 2" xfId="198" xr:uid="{00000000-0005-0000-0000-00009A010000}"/>
    <cellStyle name="Normal 39_OENZ Onshore 2P" xfId="199" xr:uid="{00000000-0005-0000-0000-00009B010000}"/>
    <cellStyle name="Normal 4" xfId="200" xr:uid="{00000000-0005-0000-0000-00009C010000}"/>
    <cellStyle name="Normal 40" xfId="201" xr:uid="{00000000-0005-0000-0000-00009D010000}"/>
    <cellStyle name="Normal 40 2" xfId="202" xr:uid="{00000000-0005-0000-0000-00009E010000}"/>
    <cellStyle name="Normal 40_OENZ Onshore 2P" xfId="203" xr:uid="{00000000-0005-0000-0000-00009F010000}"/>
    <cellStyle name="Normal 41" xfId="204" xr:uid="{00000000-0005-0000-0000-0000A0010000}"/>
    <cellStyle name="Normal 42" xfId="205" xr:uid="{00000000-0005-0000-0000-0000A1010000}"/>
    <cellStyle name="Normal 42 2" xfId="206" xr:uid="{00000000-0005-0000-0000-0000A2010000}"/>
    <cellStyle name="Normal 42_OENZ Onshore 2P" xfId="207" xr:uid="{00000000-0005-0000-0000-0000A3010000}"/>
    <cellStyle name="Normal 43" xfId="208" xr:uid="{00000000-0005-0000-0000-0000A4010000}"/>
    <cellStyle name="Normal 43 2" xfId="209" xr:uid="{00000000-0005-0000-0000-0000A5010000}"/>
    <cellStyle name="Normal 43_OENZ Onshore 2P" xfId="210" xr:uid="{00000000-0005-0000-0000-0000A6010000}"/>
    <cellStyle name="Normal 44" xfId="211" xr:uid="{00000000-0005-0000-0000-0000A7010000}"/>
    <cellStyle name="Normal 44 2" xfId="212" xr:uid="{00000000-0005-0000-0000-0000A8010000}"/>
    <cellStyle name="Normal 44_OENZ Onshore 2P" xfId="213" xr:uid="{00000000-0005-0000-0000-0000A9010000}"/>
    <cellStyle name="Normal 45" xfId="214" xr:uid="{00000000-0005-0000-0000-0000AA010000}"/>
    <cellStyle name="Normal 45 2" xfId="215" xr:uid="{00000000-0005-0000-0000-0000AB010000}"/>
    <cellStyle name="Normal 45_OENZ Onshore 2P" xfId="216" xr:uid="{00000000-0005-0000-0000-0000AC010000}"/>
    <cellStyle name="Normal 46" xfId="217" xr:uid="{00000000-0005-0000-0000-0000AD010000}"/>
    <cellStyle name="Normal 46 2" xfId="218" xr:uid="{00000000-0005-0000-0000-0000AE010000}"/>
    <cellStyle name="Normal 46_OENZ Onshore 2P" xfId="219" xr:uid="{00000000-0005-0000-0000-0000AF010000}"/>
    <cellStyle name="Normal 47" xfId="220" xr:uid="{00000000-0005-0000-0000-0000B0010000}"/>
    <cellStyle name="Normal 47 2" xfId="221" xr:uid="{00000000-0005-0000-0000-0000B1010000}"/>
    <cellStyle name="Normal 47_OENZ Onshore 2P" xfId="222" xr:uid="{00000000-0005-0000-0000-0000B2010000}"/>
    <cellStyle name="Normal 48" xfId="223" xr:uid="{00000000-0005-0000-0000-0000B3010000}"/>
    <cellStyle name="Normal 48 2" xfId="224" xr:uid="{00000000-0005-0000-0000-0000B4010000}"/>
    <cellStyle name="Normal 48_OENZ Onshore 2P" xfId="225" xr:uid="{00000000-0005-0000-0000-0000B5010000}"/>
    <cellStyle name="Normal 49" xfId="226" xr:uid="{00000000-0005-0000-0000-0000B6010000}"/>
    <cellStyle name="Normal 49 2" xfId="227" xr:uid="{00000000-0005-0000-0000-0000B7010000}"/>
    <cellStyle name="Normal 49_OENZ Onshore 2P" xfId="228" xr:uid="{00000000-0005-0000-0000-0000B8010000}"/>
    <cellStyle name="Normal 5" xfId="229" xr:uid="{00000000-0005-0000-0000-0000B9010000}"/>
    <cellStyle name="Normal 50" xfId="230" xr:uid="{00000000-0005-0000-0000-0000BA010000}"/>
    <cellStyle name="Normal 50 2" xfId="231" xr:uid="{00000000-0005-0000-0000-0000BB010000}"/>
    <cellStyle name="Normal 50_OENZ Onshore 2P" xfId="232" xr:uid="{00000000-0005-0000-0000-0000BC010000}"/>
    <cellStyle name="Normal 51" xfId="233" xr:uid="{00000000-0005-0000-0000-0000BD010000}"/>
    <cellStyle name="Normal 51 2" xfId="234" xr:uid="{00000000-0005-0000-0000-0000BE010000}"/>
    <cellStyle name="Normal 51_OENZ Onshore 2P" xfId="235" xr:uid="{00000000-0005-0000-0000-0000BF010000}"/>
    <cellStyle name="Normal 52" xfId="236" xr:uid="{00000000-0005-0000-0000-0000C0010000}"/>
    <cellStyle name="Normal 52 2" xfId="237" xr:uid="{00000000-0005-0000-0000-0000C1010000}"/>
    <cellStyle name="Normal 52_OENZ Onshore 2P" xfId="238" xr:uid="{00000000-0005-0000-0000-0000C2010000}"/>
    <cellStyle name="Normal 53" xfId="239" xr:uid="{00000000-0005-0000-0000-0000C3010000}"/>
    <cellStyle name="Normal 53 2" xfId="240" xr:uid="{00000000-0005-0000-0000-0000C4010000}"/>
    <cellStyle name="Normal 53_OENZ Onshore 2P" xfId="241" xr:uid="{00000000-0005-0000-0000-0000C5010000}"/>
    <cellStyle name="Normal 54" xfId="242" xr:uid="{00000000-0005-0000-0000-0000C6010000}"/>
    <cellStyle name="Normal 54 2" xfId="243" xr:uid="{00000000-0005-0000-0000-0000C7010000}"/>
    <cellStyle name="Normal 54_OENZ Onshore 2P" xfId="244" xr:uid="{00000000-0005-0000-0000-0000C8010000}"/>
    <cellStyle name="Normal 55" xfId="245" xr:uid="{00000000-0005-0000-0000-0000C9010000}"/>
    <cellStyle name="Normal 55 2" xfId="246" xr:uid="{00000000-0005-0000-0000-0000CA010000}"/>
    <cellStyle name="Normal 55_OENZ Onshore 2P" xfId="247" xr:uid="{00000000-0005-0000-0000-0000CB010000}"/>
    <cellStyle name="Normal 56" xfId="248" xr:uid="{00000000-0005-0000-0000-0000CC010000}"/>
    <cellStyle name="Normal 56 2" xfId="249" xr:uid="{00000000-0005-0000-0000-0000CD010000}"/>
    <cellStyle name="Normal 56_OENZ Onshore 2P" xfId="250" xr:uid="{00000000-0005-0000-0000-0000CE010000}"/>
    <cellStyle name="Normal 57" xfId="251" xr:uid="{00000000-0005-0000-0000-0000CF010000}"/>
    <cellStyle name="Normal 57 2" xfId="252" xr:uid="{00000000-0005-0000-0000-0000D0010000}"/>
    <cellStyle name="Normal 57_OENZ Onshore 2P" xfId="253" xr:uid="{00000000-0005-0000-0000-0000D1010000}"/>
    <cellStyle name="Normal 58" xfId="254" xr:uid="{00000000-0005-0000-0000-0000D2010000}"/>
    <cellStyle name="Normal 58 2" xfId="255" xr:uid="{00000000-0005-0000-0000-0000D3010000}"/>
    <cellStyle name="Normal 58_OENZ Onshore 2P" xfId="256" xr:uid="{00000000-0005-0000-0000-0000D4010000}"/>
    <cellStyle name="Normal 59" xfId="257" xr:uid="{00000000-0005-0000-0000-0000D5010000}"/>
    <cellStyle name="Normal 59 2" xfId="258" xr:uid="{00000000-0005-0000-0000-0000D6010000}"/>
    <cellStyle name="Normal 59_OENZ Onshore 2P" xfId="259" xr:uid="{00000000-0005-0000-0000-0000D7010000}"/>
    <cellStyle name="Normal 6" xfId="260" xr:uid="{00000000-0005-0000-0000-0000D8010000}"/>
    <cellStyle name="Normal 6 2" xfId="261" xr:uid="{00000000-0005-0000-0000-0000D9010000}"/>
    <cellStyle name="Normal 6_OENZ Onshore 2P" xfId="262" xr:uid="{00000000-0005-0000-0000-0000DA010000}"/>
    <cellStyle name="Normal 60" xfId="263" xr:uid="{00000000-0005-0000-0000-0000DB010000}"/>
    <cellStyle name="Normal 60 2" xfId="264" xr:uid="{00000000-0005-0000-0000-0000DC010000}"/>
    <cellStyle name="Normal 60_OENZ Onshore 2P" xfId="265" xr:uid="{00000000-0005-0000-0000-0000DD010000}"/>
    <cellStyle name="Normal 61" xfId="266" xr:uid="{00000000-0005-0000-0000-0000DE010000}"/>
    <cellStyle name="Normal 61 2" xfId="267" xr:uid="{00000000-0005-0000-0000-0000DF010000}"/>
    <cellStyle name="Normal 61_OENZ Onshore 2P" xfId="268" xr:uid="{00000000-0005-0000-0000-0000E0010000}"/>
    <cellStyle name="Normal 62" xfId="269" xr:uid="{00000000-0005-0000-0000-0000E1010000}"/>
    <cellStyle name="Normal 62 2" xfId="270" xr:uid="{00000000-0005-0000-0000-0000E2010000}"/>
    <cellStyle name="Normal 62_OENZ Onshore 2P" xfId="271" xr:uid="{00000000-0005-0000-0000-0000E3010000}"/>
    <cellStyle name="Normal 63" xfId="272" xr:uid="{00000000-0005-0000-0000-0000E4010000}"/>
    <cellStyle name="Normal 63 2" xfId="273" xr:uid="{00000000-0005-0000-0000-0000E5010000}"/>
    <cellStyle name="Normal 63_OENZ Onshore 2P" xfId="274" xr:uid="{00000000-0005-0000-0000-0000E6010000}"/>
    <cellStyle name="Normal 64" xfId="275" xr:uid="{00000000-0005-0000-0000-0000E7010000}"/>
    <cellStyle name="Normal 64 2" xfId="276" xr:uid="{00000000-0005-0000-0000-0000E8010000}"/>
    <cellStyle name="Normal 64_OENZ Onshore 2P" xfId="277" xr:uid="{00000000-0005-0000-0000-0000E9010000}"/>
    <cellStyle name="Normal 65" xfId="278" xr:uid="{00000000-0005-0000-0000-0000EA010000}"/>
    <cellStyle name="Normal 65 2" xfId="279" xr:uid="{00000000-0005-0000-0000-0000EB010000}"/>
    <cellStyle name="Normal 65_OENZ Onshore 2P" xfId="280" xr:uid="{00000000-0005-0000-0000-0000EC010000}"/>
    <cellStyle name="Normal 66" xfId="281" xr:uid="{00000000-0005-0000-0000-0000ED010000}"/>
    <cellStyle name="Normal 66 2" xfId="282" xr:uid="{00000000-0005-0000-0000-0000EE010000}"/>
    <cellStyle name="Normal 66_OENZ Onshore 2P" xfId="283" xr:uid="{00000000-0005-0000-0000-0000EF010000}"/>
    <cellStyle name="Normal 67" xfId="284" xr:uid="{00000000-0005-0000-0000-0000F0010000}"/>
    <cellStyle name="Normal 67 2" xfId="285" xr:uid="{00000000-0005-0000-0000-0000F1010000}"/>
    <cellStyle name="Normal 67_OENZ Onshore 2P" xfId="286" xr:uid="{00000000-0005-0000-0000-0000F2010000}"/>
    <cellStyle name="Normal 68" xfId="287" xr:uid="{00000000-0005-0000-0000-0000F3010000}"/>
    <cellStyle name="Normal 68 2" xfId="288" xr:uid="{00000000-0005-0000-0000-0000F4010000}"/>
    <cellStyle name="Normal 68_OENZ Onshore 2P" xfId="289" xr:uid="{00000000-0005-0000-0000-0000F5010000}"/>
    <cellStyle name="Normal 69" xfId="290" xr:uid="{00000000-0005-0000-0000-0000F6010000}"/>
    <cellStyle name="Normal 69 2" xfId="291" xr:uid="{00000000-0005-0000-0000-0000F7010000}"/>
    <cellStyle name="Normal 69_OENZ Onshore 2P" xfId="292" xr:uid="{00000000-0005-0000-0000-0000F8010000}"/>
    <cellStyle name="Normal 7" xfId="293" xr:uid="{00000000-0005-0000-0000-0000F9010000}"/>
    <cellStyle name="Normal 7 2" xfId="294" xr:uid="{00000000-0005-0000-0000-0000FA010000}"/>
    <cellStyle name="Normal 7_OENZ Onshore 2P" xfId="295" xr:uid="{00000000-0005-0000-0000-0000FB010000}"/>
    <cellStyle name="Normal 70" xfId="296" xr:uid="{00000000-0005-0000-0000-0000FC010000}"/>
    <cellStyle name="Normal 70 2" xfId="297" xr:uid="{00000000-0005-0000-0000-0000FD010000}"/>
    <cellStyle name="Normal 70_OENZ Onshore 2P" xfId="298" xr:uid="{00000000-0005-0000-0000-0000FE010000}"/>
    <cellStyle name="Normal 71" xfId="299" xr:uid="{00000000-0005-0000-0000-0000FF010000}"/>
    <cellStyle name="Normal 71 2" xfId="300" xr:uid="{00000000-0005-0000-0000-000000020000}"/>
    <cellStyle name="Normal 71_OENZ Onshore 2P" xfId="301" xr:uid="{00000000-0005-0000-0000-000001020000}"/>
    <cellStyle name="Normal 72" xfId="302" xr:uid="{00000000-0005-0000-0000-000002020000}"/>
    <cellStyle name="Normal 72 2" xfId="303" xr:uid="{00000000-0005-0000-0000-000003020000}"/>
    <cellStyle name="Normal 72_OENZ Onshore 2P" xfId="304" xr:uid="{00000000-0005-0000-0000-000004020000}"/>
    <cellStyle name="Normal 73" xfId="305" xr:uid="{00000000-0005-0000-0000-000005020000}"/>
    <cellStyle name="Normal 73 2" xfId="306" xr:uid="{00000000-0005-0000-0000-000006020000}"/>
    <cellStyle name="Normal 73_OENZ Onshore 2P" xfId="307" xr:uid="{00000000-0005-0000-0000-000007020000}"/>
    <cellStyle name="Normal 74" xfId="308" xr:uid="{00000000-0005-0000-0000-000008020000}"/>
    <cellStyle name="Normal 74 2" xfId="309" xr:uid="{00000000-0005-0000-0000-000009020000}"/>
    <cellStyle name="Normal 74_OENZ Onshore 2P" xfId="310" xr:uid="{00000000-0005-0000-0000-00000A020000}"/>
    <cellStyle name="Normal 75" xfId="311" xr:uid="{00000000-0005-0000-0000-00000B020000}"/>
    <cellStyle name="Normal 75 2" xfId="312" xr:uid="{00000000-0005-0000-0000-00000C020000}"/>
    <cellStyle name="Normal 75_OENZ Onshore 2P" xfId="313" xr:uid="{00000000-0005-0000-0000-00000D020000}"/>
    <cellStyle name="Normal 76" xfId="314" xr:uid="{00000000-0005-0000-0000-00000E020000}"/>
    <cellStyle name="Normal 76 2" xfId="315" xr:uid="{00000000-0005-0000-0000-00000F020000}"/>
    <cellStyle name="Normal 76_OENZ Onshore 2P" xfId="316" xr:uid="{00000000-0005-0000-0000-000010020000}"/>
    <cellStyle name="Normal 77" xfId="317" xr:uid="{00000000-0005-0000-0000-000011020000}"/>
    <cellStyle name="Normal 77 2" xfId="318" xr:uid="{00000000-0005-0000-0000-000012020000}"/>
    <cellStyle name="Normal 77_OENZ Onshore 2P" xfId="319" xr:uid="{00000000-0005-0000-0000-000013020000}"/>
    <cellStyle name="Normal 78" xfId="320" xr:uid="{00000000-0005-0000-0000-000014020000}"/>
    <cellStyle name="Normal 78 2" xfId="321" xr:uid="{00000000-0005-0000-0000-000015020000}"/>
    <cellStyle name="Normal 78_OENZ Onshore 2P" xfId="322" xr:uid="{00000000-0005-0000-0000-000016020000}"/>
    <cellStyle name="Normal 79" xfId="323" xr:uid="{00000000-0005-0000-0000-000017020000}"/>
    <cellStyle name="Normal 79 2" xfId="324" xr:uid="{00000000-0005-0000-0000-000018020000}"/>
    <cellStyle name="Normal 79_OENZ Onshore 2P" xfId="325" xr:uid="{00000000-0005-0000-0000-000019020000}"/>
    <cellStyle name="Normal 8" xfId="326" xr:uid="{00000000-0005-0000-0000-00001A020000}"/>
    <cellStyle name="Normal 8 2" xfId="327" xr:uid="{00000000-0005-0000-0000-00001B020000}"/>
    <cellStyle name="Normal 8_OENZ Onshore 2P" xfId="328" xr:uid="{00000000-0005-0000-0000-00001C020000}"/>
    <cellStyle name="Normal 80" xfId="329" xr:uid="{00000000-0005-0000-0000-00001D020000}"/>
    <cellStyle name="Normal 80 2" xfId="330" xr:uid="{00000000-0005-0000-0000-00001E020000}"/>
    <cellStyle name="Normal 80_OENZ Onshore 2P" xfId="331" xr:uid="{00000000-0005-0000-0000-00001F020000}"/>
    <cellStyle name="Normal 81" xfId="332" xr:uid="{00000000-0005-0000-0000-000020020000}"/>
    <cellStyle name="Normal 81 2" xfId="333" xr:uid="{00000000-0005-0000-0000-000021020000}"/>
    <cellStyle name="Normal 81_OENZ Onshore 2P" xfId="334" xr:uid="{00000000-0005-0000-0000-000022020000}"/>
    <cellStyle name="Normal 82" xfId="335" xr:uid="{00000000-0005-0000-0000-000023020000}"/>
    <cellStyle name="Normal 82 2" xfId="336" xr:uid="{00000000-0005-0000-0000-000024020000}"/>
    <cellStyle name="Normal 82_OENZ Onshore 2P" xfId="337" xr:uid="{00000000-0005-0000-0000-000025020000}"/>
    <cellStyle name="Normal 83" xfId="338" xr:uid="{00000000-0005-0000-0000-000026020000}"/>
    <cellStyle name="Normal 83 2" xfId="339" xr:uid="{00000000-0005-0000-0000-000027020000}"/>
    <cellStyle name="Normal 83_OENZ Onshore 2P" xfId="340" xr:uid="{00000000-0005-0000-0000-000028020000}"/>
    <cellStyle name="Normal 84" xfId="341" xr:uid="{00000000-0005-0000-0000-000029020000}"/>
    <cellStyle name="Normal 84 2" xfId="342" xr:uid="{00000000-0005-0000-0000-00002A020000}"/>
    <cellStyle name="Normal 84_OENZ Onshore 2P" xfId="343" xr:uid="{00000000-0005-0000-0000-00002B020000}"/>
    <cellStyle name="Normal 85" xfId="344" xr:uid="{00000000-0005-0000-0000-00002C020000}"/>
    <cellStyle name="Normal 85 2" xfId="345" xr:uid="{00000000-0005-0000-0000-00002D020000}"/>
    <cellStyle name="Normal 85_OENZ Onshore 2P" xfId="346" xr:uid="{00000000-0005-0000-0000-00002E020000}"/>
    <cellStyle name="Normal 86" xfId="347" xr:uid="{00000000-0005-0000-0000-00002F020000}"/>
    <cellStyle name="Normal 86 2" xfId="348" xr:uid="{00000000-0005-0000-0000-000030020000}"/>
    <cellStyle name="Normal 86_OENZ Onshore 2P" xfId="349" xr:uid="{00000000-0005-0000-0000-000031020000}"/>
    <cellStyle name="Normal 87" xfId="350" xr:uid="{00000000-0005-0000-0000-000032020000}"/>
    <cellStyle name="Normal 88" xfId="351" xr:uid="{00000000-0005-0000-0000-000033020000}"/>
    <cellStyle name="Normal 88 2" xfId="352" xr:uid="{00000000-0005-0000-0000-000034020000}"/>
    <cellStyle name="Normal 88_OENZ Onshore 2P" xfId="353" xr:uid="{00000000-0005-0000-0000-000035020000}"/>
    <cellStyle name="Normal 89" xfId="354" xr:uid="{00000000-0005-0000-0000-000036020000}"/>
    <cellStyle name="Normal 9" xfId="355" xr:uid="{00000000-0005-0000-0000-000037020000}"/>
    <cellStyle name="Normal 9 2" xfId="356" xr:uid="{00000000-0005-0000-0000-000038020000}"/>
    <cellStyle name="Normal 9_OENZ Onshore 2P" xfId="357" xr:uid="{00000000-0005-0000-0000-000039020000}"/>
    <cellStyle name="Normal 90" xfId="358" xr:uid="{00000000-0005-0000-0000-00003A020000}"/>
    <cellStyle name="Normal 91" xfId="359" xr:uid="{00000000-0005-0000-0000-00003B020000}"/>
    <cellStyle name="Normal 92" xfId="360" xr:uid="{00000000-0005-0000-0000-00003C020000}"/>
    <cellStyle name="Normal 93" xfId="361" xr:uid="{00000000-0005-0000-0000-00003D020000}"/>
    <cellStyle name="Normal 94" xfId="362" xr:uid="{00000000-0005-0000-0000-00003E020000}"/>
    <cellStyle name="Normal 95" xfId="363" xr:uid="{00000000-0005-0000-0000-00003F020000}"/>
    <cellStyle name="Normal 96" xfId="364" xr:uid="{00000000-0005-0000-0000-000040020000}"/>
    <cellStyle name="Normal 97" xfId="365" xr:uid="{00000000-0005-0000-0000-000041020000}"/>
    <cellStyle name="Normal 98" xfId="366" xr:uid="{00000000-0005-0000-0000-000042020000}"/>
    <cellStyle name="Normal 98 2" xfId="367" xr:uid="{00000000-0005-0000-0000-000043020000}"/>
    <cellStyle name="Normal 98_OENZ Onshore 2P" xfId="368" xr:uid="{00000000-0005-0000-0000-000044020000}"/>
    <cellStyle name="Normal 99" xfId="369" xr:uid="{00000000-0005-0000-0000-000045020000}"/>
    <cellStyle name="Percent" xfId="548" builtinId="5"/>
    <cellStyle name="Percent 2" xfId="3" xr:uid="{00000000-0005-0000-0000-000047020000}"/>
    <cellStyle name="Percent 2 2" xfId="370" xr:uid="{00000000-0005-0000-0000-000048020000}"/>
    <cellStyle name="Percent 2 3" xfId="557" xr:uid="{00000000-0005-0000-0000-000049020000}"/>
    <cellStyle name="Percent 2 4" xfId="571" xr:uid="{00000000-0005-0000-0000-00004A020000}"/>
    <cellStyle name="Percent 3" xfId="554" xr:uid="{00000000-0005-0000-0000-00004B020000}"/>
    <cellStyle name="Percent 3 2" xfId="568" xr:uid="{00000000-0005-0000-0000-00004C020000}"/>
    <cellStyle name="Percent 3 3" xfId="585" xr:uid="{00000000-0005-0000-0000-00004D020000}"/>
    <cellStyle name="Style 1" xfId="4" xr:uid="{00000000-0005-0000-0000-00004E02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11C4E"/>
      <color rgb="FF603F99"/>
      <color rgb="FF009EC2"/>
      <color rgb="FF8CAD2D"/>
      <color rgb="FF138B21"/>
      <color rgb="FF006072"/>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bie.govt.nz" TargetMode="External"/></Relationships>
</file>

<file path=xl/drawings/drawing1.xml><?xml version="1.0" encoding="utf-8"?>
<xdr:wsDr xmlns:xdr="http://schemas.openxmlformats.org/drawingml/2006/spreadsheetDrawing" xmlns:a="http://schemas.openxmlformats.org/drawingml/2006/main">
  <xdr:twoCellAnchor>
    <xdr:from>
      <xdr:col>2</xdr:col>
      <xdr:colOff>1952625</xdr:colOff>
      <xdr:row>0</xdr:row>
      <xdr:rowOff>85725</xdr:rowOff>
    </xdr:from>
    <xdr:to>
      <xdr:col>2</xdr:col>
      <xdr:colOff>5191125</xdr:colOff>
      <xdr:row>3</xdr:row>
      <xdr:rowOff>344021</xdr:rowOff>
    </xdr:to>
    <xdr:pic>
      <xdr:nvPicPr>
        <xdr:cNvPr id="3" name="Picture 2" descr="Description: Description: Description: MBIE-interim-logo-01">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38650" y="85725"/>
          <a:ext cx="3238500" cy="905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bie.govt.nz/building-and-energy/energy-and-natural-resources/energy-statistics-and-modelling/energy-publications-and-technical-papers/energy-in-new-zealand/" TargetMode="External"/><Relationship Id="rId1" Type="http://schemas.openxmlformats.org/officeDocument/2006/relationships/hyperlink" Target="mailto:energyinfo@mbie.govt.nz"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37"/>
  <sheetViews>
    <sheetView showGridLines="0" tabSelected="1" workbookViewId="0"/>
  </sheetViews>
  <sheetFormatPr defaultRowHeight="15" x14ac:dyDescent="0.25"/>
  <cols>
    <col min="2" max="2" width="28.140625" customWidth="1"/>
    <col min="3" max="3" width="81.85546875" customWidth="1"/>
  </cols>
  <sheetData>
    <row r="1" spans="1:6" x14ac:dyDescent="0.25">
      <c r="A1" s="141"/>
      <c r="B1" s="142"/>
      <c r="C1" s="142"/>
      <c r="D1" s="142"/>
      <c r="E1" s="142"/>
      <c r="F1" s="143"/>
    </row>
    <row r="2" spans="1:6" ht="21" x14ac:dyDescent="0.35">
      <c r="A2" s="144"/>
      <c r="B2" s="145" t="s">
        <v>129</v>
      </c>
      <c r="C2" s="146"/>
      <c r="D2" s="147"/>
      <c r="E2" s="147"/>
      <c r="F2" s="148"/>
    </row>
    <row r="3" spans="1:6" x14ac:dyDescent="0.25">
      <c r="A3" s="144"/>
      <c r="B3" s="147"/>
      <c r="C3" s="147"/>
      <c r="D3" s="147"/>
      <c r="E3" s="147"/>
      <c r="F3" s="148"/>
    </row>
    <row r="4" spans="1:6" ht="61.5" customHeight="1" x14ac:dyDescent="0.25">
      <c r="A4" s="144"/>
      <c r="B4" s="215" t="s">
        <v>130</v>
      </c>
      <c r="C4" s="215"/>
      <c r="D4" s="215"/>
      <c r="E4" s="215"/>
      <c r="F4" s="216"/>
    </row>
    <row r="5" spans="1:6" x14ac:dyDescent="0.25">
      <c r="A5" s="144"/>
      <c r="B5" s="149" t="s">
        <v>131</v>
      </c>
      <c r="C5" s="147"/>
      <c r="D5" s="147"/>
      <c r="E5" s="147"/>
      <c r="F5" s="148"/>
    </row>
    <row r="6" spans="1:6" x14ac:dyDescent="0.25">
      <c r="A6" s="144"/>
      <c r="B6" s="147"/>
      <c r="C6" s="147"/>
      <c r="D6" s="147"/>
      <c r="E6" s="147"/>
      <c r="F6" s="148"/>
    </row>
    <row r="7" spans="1:6" x14ac:dyDescent="0.25">
      <c r="A7" s="144"/>
      <c r="B7" s="147" t="s">
        <v>132</v>
      </c>
      <c r="C7" s="147"/>
      <c r="D7" s="147"/>
      <c r="E7" s="147"/>
      <c r="F7" s="148"/>
    </row>
    <row r="8" spans="1:6" x14ac:dyDescent="0.25">
      <c r="A8" s="144"/>
      <c r="B8" s="149" t="s">
        <v>133</v>
      </c>
      <c r="C8" s="147"/>
      <c r="D8" s="147"/>
      <c r="E8" s="147"/>
      <c r="F8" s="148"/>
    </row>
    <row r="9" spans="1:6" x14ac:dyDescent="0.25">
      <c r="A9" s="144"/>
      <c r="B9" s="147"/>
      <c r="C9" s="147"/>
      <c r="D9" s="147"/>
      <c r="E9" s="147"/>
      <c r="F9" s="148"/>
    </row>
    <row r="10" spans="1:6" x14ac:dyDescent="0.25">
      <c r="A10" s="144"/>
      <c r="B10" s="149" t="s">
        <v>134</v>
      </c>
      <c r="C10" s="150" t="s">
        <v>135</v>
      </c>
      <c r="D10" s="147"/>
      <c r="E10" s="147"/>
      <c r="F10" s="148"/>
    </row>
    <row r="11" spans="1:6" x14ac:dyDescent="0.25">
      <c r="A11" s="144"/>
      <c r="B11" s="147"/>
      <c r="C11" s="147"/>
      <c r="D11" s="147"/>
      <c r="E11" s="147"/>
      <c r="F11" s="148"/>
    </row>
    <row r="12" spans="1:6" x14ac:dyDescent="0.25">
      <c r="A12" s="144"/>
      <c r="B12" s="149" t="s">
        <v>142</v>
      </c>
      <c r="C12" s="150" t="s">
        <v>143</v>
      </c>
      <c r="D12" s="147"/>
      <c r="E12" s="147"/>
      <c r="F12" s="148"/>
    </row>
    <row r="13" spans="1:6" x14ac:dyDescent="0.25">
      <c r="A13" s="144"/>
      <c r="B13" s="147"/>
      <c r="C13" s="147"/>
      <c r="D13" s="147"/>
      <c r="E13" s="147"/>
      <c r="F13" s="148"/>
    </row>
    <row r="14" spans="1:6" x14ac:dyDescent="0.25">
      <c r="A14" s="144"/>
      <c r="B14" s="149" t="s">
        <v>206</v>
      </c>
      <c r="C14" s="150" t="s">
        <v>207</v>
      </c>
      <c r="D14" s="147"/>
      <c r="E14" s="147"/>
      <c r="F14" s="148"/>
    </row>
    <row r="15" spans="1:6" ht="30" x14ac:dyDescent="0.25">
      <c r="A15" s="144"/>
      <c r="B15" s="149" t="s">
        <v>136</v>
      </c>
      <c r="C15" s="151" t="s">
        <v>152</v>
      </c>
      <c r="D15" s="147"/>
      <c r="E15" s="147"/>
      <c r="F15" s="148"/>
    </row>
    <row r="16" spans="1:6" ht="17.25" x14ac:dyDescent="0.25">
      <c r="A16" s="144"/>
      <c r="B16" s="147"/>
      <c r="C16" s="150" t="s">
        <v>146</v>
      </c>
      <c r="D16" s="147"/>
      <c r="E16" s="147"/>
      <c r="F16" s="148"/>
    </row>
    <row r="17" spans="1:6" x14ac:dyDescent="0.25">
      <c r="A17" s="144"/>
      <c r="B17" s="147"/>
      <c r="C17" s="150"/>
      <c r="D17" s="147"/>
      <c r="E17" s="147"/>
      <c r="F17" s="148"/>
    </row>
    <row r="18" spans="1:6" ht="30" x14ac:dyDescent="0.25">
      <c r="A18" s="144"/>
      <c r="B18" s="149" t="s">
        <v>73</v>
      </c>
      <c r="C18" s="151" t="s">
        <v>153</v>
      </c>
      <c r="D18" s="147"/>
      <c r="E18" s="147"/>
      <c r="F18" s="148"/>
    </row>
    <row r="19" spans="1:6" ht="17.25" x14ac:dyDescent="0.25">
      <c r="A19" s="144"/>
      <c r="B19" s="147"/>
      <c r="C19" s="150" t="s">
        <v>147</v>
      </c>
      <c r="D19" s="147"/>
      <c r="E19" s="147"/>
      <c r="F19" s="148"/>
    </row>
    <row r="20" spans="1:6" x14ac:dyDescent="0.25">
      <c r="A20" s="144"/>
      <c r="B20" s="147"/>
      <c r="C20" s="150"/>
      <c r="D20" s="147"/>
      <c r="E20" s="147"/>
      <c r="F20" s="148"/>
    </row>
    <row r="21" spans="1:6" ht="30" x14ac:dyDescent="0.25">
      <c r="A21" s="144"/>
      <c r="B21" s="149" t="s">
        <v>137</v>
      </c>
      <c r="C21" s="151" t="s">
        <v>154</v>
      </c>
      <c r="D21" s="147"/>
      <c r="E21" s="147"/>
      <c r="F21" s="148"/>
    </row>
    <row r="22" spans="1:6" x14ac:dyDescent="0.25">
      <c r="A22" s="144"/>
      <c r="B22" s="147"/>
      <c r="C22" s="150" t="s">
        <v>148</v>
      </c>
      <c r="D22" s="147"/>
      <c r="E22" s="147"/>
      <c r="F22" s="148"/>
    </row>
    <row r="23" spans="1:6" x14ac:dyDescent="0.25">
      <c r="A23" s="144"/>
      <c r="B23" s="147"/>
      <c r="C23" s="150"/>
      <c r="D23" s="147"/>
      <c r="E23" s="147"/>
      <c r="F23" s="148"/>
    </row>
    <row r="24" spans="1:6" ht="30" x14ac:dyDescent="0.25">
      <c r="A24" s="144"/>
      <c r="B24" s="149" t="s">
        <v>138</v>
      </c>
      <c r="C24" s="151" t="s">
        <v>155</v>
      </c>
      <c r="D24" s="147"/>
      <c r="E24" s="147"/>
      <c r="F24" s="148"/>
    </row>
    <row r="25" spans="1:6" x14ac:dyDescent="0.25">
      <c r="A25" s="144"/>
      <c r="B25" s="147"/>
      <c r="C25" s="150" t="s">
        <v>149</v>
      </c>
      <c r="D25" s="147"/>
      <c r="E25" s="147"/>
      <c r="F25" s="148"/>
    </row>
    <row r="26" spans="1:6" x14ac:dyDescent="0.25">
      <c r="A26" s="144"/>
      <c r="B26" s="147"/>
      <c r="C26" s="150"/>
      <c r="D26" s="147"/>
      <c r="E26" s="147"/>
      <c r="F26" s="148"/>
    </row>
    <row r="27" spans="1:6" x14ac:dyDescent="0.25">
      <c r="A27" s="144"/>
      <c r="B27" s="149" t="s">
        <v>139</v>
      </c>
      <c r="C27" s="150" t="s">
        <v>150</v>
      </c>
      <c r="D27" s="147"/>
      <c r="E27" s="147"/>
      <c r="F27" s="148"/>
    </row>
    <row r="28" spans="1:6" x14ac:dyDescent="0.25">
      <c r="A28" s="144"/>
      <c r="B28" s="147"/>
      <c r="C28" s="150" t="s">
        <v>104</v>
      </c>
      <c r="D28" s="147"/>
      <c r="E28" s="147"/>
      <c r="F28" s="148"/>
    </row>
    <row r="29" spans="1:6" x14ac:dyDescent="0.25">
      <c r="A29" s="144"/>
      <c r="B29" s="147"/>
      <c r="C29" s="150"/>
      <c r="D29" s="147"/>
      <c r="E29" s="147"/>
      <c r="F29" s="148"/>
    </row>
    <row r="30" spans="1:6" x14ac:dyDescent="0.25">
      <c r="A30" s="144"/>
      <c r="B30" s="149" t="s">
        <v>140</v>
      </c>
      <c r="C30" s="150" t="s">
        <v>151</v>
      </c>
      <c r="D30" s="147"/>
      <c r="E30" s="147"/>
      <c r="F30" s="148"/>
    </row>
    <row r="31" spans="1:6" x14ac:dyDescent="0.25">
      <c r="A31" s="144"/>
      <c r="B31" s="147"/>
      <c r="C31" s="147"/>
      <c r="D31" s="147"/>
      <c r="E31" s="147"/>
      <c r="F31" s="148"/>
    </row>
    <row r="32" spans="1:6" x14ac:dyDescent="0.25">
      <c r="A32" s="144"/>
      <c r="B32" s="149" t="s">
        <v>141</v>
      </c>
      <c r="C32" s="150" t="s">
        <v>156</v>
      </c>
      <c r="D32" s="147"/>
      <c r="E32" s="147"/>
      <c r="F32" s="148"/>
    </row>
    <row r="33" spans="1:6" x14ac:dyDescent="0.25">
      <c r="A33" s="144"/>
      <c r="B33" s="147"/>
      <c r="C33" s="147"/>
      <c r="D33" s="147"/>
      <c r="E33" s="147"/>
      <c r="F33" s="148"/>
    </row>
    <row r="34" spans="1:6" x14ac:dyDescent="0.25">
      <c r="A34" s="144"/>
      <c r="B34" s="149" t="s">
        <v>144</v>
      </c>
      <c r="C34" s="150" t="s">
        <v>170</v>
      </c>
      <c r="D34" s="147"/>
      <c r="E34" s="147"/>
      <c r="F34" s="148"/>
    </row>
    <row r="35" spans="1:6" x14ac:dyDescent="0.25">
      <c r="A35" s="144"/>
      <c r="B35" s="147"/>
      <c r="C35" s="147"/>
      <c r="D35" s="147"/>
      <c r="E35" s="147"/>
      <c r="F35" s="148"/>
    </row>
    <row r="36" spans="1:6" x14ac:dyDescent="0.25">
      <c r="A36" s="144"/>
      <c r="B36" s="149" t="s">
        <v>145</v>
      </c>
      <c r="C36" s="150" t="s">
        <v>157</v>
      </c>
      <c r="D36" s="147"/>
      <c r="E36" s="147"/>
      <c r="F36" s="148"/>
    </row>
    <row r="37" spans="1:6" ht="15.75" thickBot="1" x14ac:dyDescent="0.3">
      <c r="A37" s="152"/>
      <c r="B37" s="153"/>
      <c r="C37" s="153"/>
      <c r="D37" s="153"/>
      <c r="E37" s="153"/>
      <c r="F37" s="154"/>
    </row>
  </sheetData>
  <mergeCells count="1">
    <mergeCell ref="B4:F4"/>
  </mergeCells>
  <hyperlinks>
    <hyperlink ref="B5" r:id="rId1" xr:uid="{00000000-0004-0000-0000-000000000000}"/>
    <hyperlink ref="B8" r:id="rId2" xr:uid="{00000000-0004-0000-0000-000001000000}"/>
    <hyperlink ref="B10" location="Notes!A1" display="Notes" xr:uid="{00000000-0004-0000-0000-000002000000}"/>
    <hyperlink ref="B12" location="Glossary!A1" display="Glossary" xr:uid="{00000000-0004-0000-0000-000003000000}"/>
    <hyperlink ref="B15" location="'Oil and Condensate'!A1" display="Oil and Condensate" xr:uid="{00000000-0004-0000-0000-000004000000}"/>
    <hyperlink ref="B18" location="Gas!A1" display="Gas" xr:uid="{00000000-0004-0000-0000-000005000000}"/>
    <hyperlink ref="B21" location="LPG!A1" display="LPG" xr:uid="{00000000-0004-0000-0000-000006000000}"/>
    <hyperlink ref="B24" location="'Gas and LPG combined'!A1" display="Gas and LPG combined" xr:uid="{00000000-0004-0000-0000-000007000000}"/>
    <hyperlink ref="B27" location="'Gas System Deliverability'!A1" display="Gas system deliverability" xr:uid="{00000000-0004-0000-0000-000008000000}"/>
    <hyperlink ref="B30" location="'2C Resources'!A1" display="2C resources" xr:uid="{00000000-0004-0000-0000-000009000000}"/>
    <hyperlink ref="B32" location="'Petroleum Initially in Place'!A1" display="Petroleum Initially in Place" xr:uid="{00000000-0004-0000-0000-00000A000000}"/>
    <hyperlink ref="B34" location="'Oil Production Profile'!A1" display="Oil production profile" xr:uid="{00000000-0004-0000-0000-00000B000000}"/>
    <hyperlink ref="B36" location="'Gas LPG Production Profile'!A1" display="Gas/LPG production profile" xr:uid="{00000000-0004-0000-0000-00000C000000}"/>
    <hyperlink ref="B14" location="Activity!A1" display="Activity" xr:uid="{00000000-0004-0000-0000-00000D000000}"/>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8CAD2D"/>
    <pageSetUpPr fitToPage="1"/>
  </sheetPr>
  <dimension ref="A1:F27"/>
  <sheetViews>
    <sheetView zoomScaleNormal="100" zoomScaleSheetLayoutView="115" workbookViewId="0"/>
  </sheetViews>
  <sheetFormatPr defaultRowHeight="15" x14ac:dyDescent="0.25"/>
  <cols>
    <col min="1" max="3" width="9.140625" style="14"/>
    <col min="4" max="4" width="12.5703125" style="14" customWidth="1"/>
    <col min="5" max="5" width="20.85546875" style="14" customWidth="1"/>
    <col min="6" max="7" width="14" style="14" customWidth="1"/>
    <col min="8" max="16384" width="9.140625" style="14"/>
  </cols>
  <sheetData>
    <row r="1" spans="1:6" x14ac:dyDescent="0.25">
      <c r="A1" s="15"/>
      <c r="B1" s="15" t="s">
        <v>69</v>
      </c>
    </row>
    <row r="3" spans="1:6" ht="17.25" x14ac:dyDescent="0.25">
      <c r="B3" s="16"/>
      <c r="C3" s="235" t="s">
        <v>40</v>
      </c>
      <c r="D3" s="235"/>
      <c r="E3" s="235"/>
      <c r="F3" s="235"/>
    </row>
    <row r="4" spans="1:6" ht="45" x14ac:dyDescent="0.25">
      <c r="B4" s="17"/>
      <c r="C4" s="18" t="s">
        <v>30</v>
      </c>
      <c r="D4" s="18" t="s">
        <v>31</v>
      </c>
      <c r="E4" s="18" t="s">
        <v>32</v>
      </c>
      <c r="F4" s="18" t="s">
        <v>33</v>
      </c>
    </row>
    <row r="5" spans="1:6" ht="19.5" customHeight="1" x14ac:dyDescent="0.25">
      <c r="B5" s="163" t="s">
        <v>1</v>
      </c>
      <c r="C5" s="162"/>
      <c r="D5" s="162">
        <v>6.6043010982638553</v>
      </c>
      <c r="E5" s="162">
        <v>170.14</v>
      </c>
      <c r="F5" s="162">
        <v>220.0624</v>
      </c>
    </row>
    <row r="6" spans="1:6" ht="19.5" customHeight="1" x14ac:dyDescent="0.25">
      <c r="B6" s="19" t="s">
        <v>4</v>
      </c>
      <c r="C6" s="161"/>
      <c r="D6" s="161">
        <v>30.236002738988915</v>
      </c>
      <c r="E6" s="161"/>
      <c r="F6" s="161">
        <v>784.19056873637919</v>
      </c>
    </row>
    <row r="7" spans="1:6" ht="19.5" customHeight="1" x14ac:dyDescent="0.25">
      <c r="B7" s="163" t="s">
        <v>5</v>
      </c>
      <c r="C7" s="162"/>
      <c r="D7" s="162">
        <v>2.5013718580201179</v>
      </c>
      <c r="E7" s="162"/>
      <c r="F7" s="162">
        <v>55.968478860621779</v>
      </c>
    </row>
    <row r="8" spans="1:6" ht="19.5" customHeight="1" x14ac:dyDescent="0.25">
      <c r="B8" s="19" t="s">
        <v>3</v>
      </c>
      <c r="C8" s="161"/>
      <c r="D8" s="161">
        <v>23.335197213865623</v>
      </c>
      <c r="E8" s="161"/>
      <c r="F8" s="161">
        <v>964.24880369999983</v>
      </c>
    </row>
    <row r="9" spans="1:6" ht="19.5" customHeight="1" x14ac:dyDescent="0.25">
      <c r="B9" s="163" t="s">
        <v>8</v>
      </c>
      <c r="C9" s="162"/>
      <c r="D9" s="162">
        <v>3.1033824230581462</v>
      </c>
      <c r="E9" s="162"/>
      <c r="F9" s="162">
        <v>65.254827666236508</v>
      </c>
    </row>
    <row r="10" spans="1:6" ht="19.5" customHeight="1" x14ac:dyDescent="0.25">
      <c r="B10" s="19" t="s">
        <v>7</v>
      </c>
      <c r="C10" s="161">
        <v>2.1808941146111773</v>
      </c>
      <c r="D10" s="161"/>
      <c r="E10" s="161"/>
      <c r="F10" s="161">
        <v>0.48422543188898004</v>
      </c>
    </row>
    <row r="11" spans="1:6" ht="19.5" customHeight="1" x14ac:dyDescent="0.25">
      <c r="B11" s="163" t="s">
        <v>0</v>
      </c>
      <c r="C11" s="162">
        <v>0.62898105697751006</v>
      </c>
      <c r="D11" s="162">
        <v>2.3299298295033362</v>
      </c>
      <c r="E11" s="162">
        <v>103.94</v>
      </c>
      <c r="F11" s="162">
        <v>50.688304737460342</v>
      </c>
    </row>
    <row r="12" spans="1:6" ht="19.5" customHeight="1" x14ac:dyDescent="0.25">
      <c r="B12" s="19" t="s">
        <v>21</v>
      </c>
      <c r="C12" s="161">
        <v>0.52253503350997466</v>
      </c>
      <c r="D12" s="161">
        <v>0.41788817678965751</v>
      </c>
      <c r="E12" s="161">
        <v>0</v>
      </c>
      <c r="F12" s="161">
        <v>14.449074654234883</v>
      </c>
    </row>
    <row r="13" spans="1:6" ht="19.5" customHeight="1" x14ac:dyDescent="0.25">
      <c r="B13" s="163" t="s">
        <v>2</v>
      </c>
      <c r="C13" s="162">
        <v>12.5796211395502</v>
      </c>
      <c r="D13" s="162"/>
      <c r="E13" s="162"/>
      <c r="F13" s="162"/>
    </row>
    <row r="14" spans="1:6" ht="19.5" customHeight="1" x14ac:dyDescent="0.25">
      <c r="B14" s="19" t="s">
        <v>17</v>
      </c>
      <c r="C14" s="161">
        <v>0.6731008059476481</v>
      </c>
      <c r="D14" s="161"/>
      <c r="E14" s="161"/>
      <c r="F14" s="161"/>
    </row>
    <row r="15" spans="1:6" ht="19.5" customHeight="1" x14ac:dyDescent="0.25">
      <c r="B15" s="163" t="s">
        <v>57</v>
      </c>
      <c r="C15" s="162">
        <v>0.64785048868683526</v>
      </c>
      <c r="D15" s="162"/>
      <c r="E15" s="162"/>
      <c r="F15" s="162"/>
    </row>
    <row r="16" spans="1:6" ht="19.5" customHeight="1" x14ac:dyDescent="0.25">
      <c r="B16" s="19" t="s">
        <v>58</v>
      </c>
      <c r="C16" s="161"/>
      <c r="D16" s="161"/>
      <c r="E16" s="161"/>
      <c r="F16" s="161">
        <v>155.85180000000003</v>
      </c>
    </row>
    <row r="17" spans="2:6" ht="19.5" customHeight="1" x14ac:dyDescent="0.25">
      <c r="B17" s="163" t="s">
        <v>13</v>
      </c>
      <c r="C17" s="162">
        <v>0.38503075402878273</v>
      </c>
      <c r="D17" s="162"/>
      <c r="E17" s="162">
        <v>1.2909751037344399</v>
      </c>
      <c r="F17" s="162">
        <v>1.5478925016526099</v>
      </c>
    </row>
    <row r="18" spans="2:6" ht="19.5" customHeight="1" x14ac:dyDescent="0.25">
      <c r="B18" s="19" t="s">
        <v>71</v>
      </c>
      <c r="C18" s="161">
        <v>5.110408189836571</v>
      </c>
      <c r="D18" s="161"/>
      <c r="E18" s="161">
        <v>8.0912863070539395E-2</v>
      </c>
      <c r="F18" s="161">
        <v>0.12485908319185021</v>
      </c>
    </row>
    <row r="19" spans="2:6" ht="19.5" customHeight="1" x14ac:dyDescent="0.25">
      <c r="B19" s="163" t="s">
        <v>9</v>
      </c>
      <c r="C19" s="162"/>
      <c r="D19" s="162">
        <v>0.04</v>
      </c>
      <c r="E19" s="162"/>
      <c r="F19" s="162">
        <v>0.91018583991157798</v>
      </c>
    </row>
    <row r="20" spans="2:6" ht="19.5" customHeight="1" x14ac:dyDescent="0.25">
      <c r="B20" s="19" t="s">
        <v>10</v>
      </c>
      <c r="C20" s="161"/>
      <c r="D20" s="161">
        <v>2.6487649435615426</v>
      </c>
      <c r="E20" s="161"/>
      <c r="F20" s="161">
        <v>67.569595558923012</v>
      </c>
    </row>
    <row r="21" spans="2:6" ht="19.5" customHeight="1" x14ac:dyDescent="0.25">
      <c r="B21" s="163" t="s">
        <v>6</v>
      </c>
      <c r="C21" s="162">
        <v>1.0000000905869888</v>
      </c>
      <c r="D21" s="162"/>
      <c r="E21" s="162"/>
      <c r="F21" s="162"/>
    </row>
    <row r="22" spans="2:6" x14ac:dyDescent="0.25">
      <c r="B22" s="21" t="s">
        <v>29</v>
      </c>
      <c r="C22" s="22">
        <f>SUM(C5:C21)</f>
        <v>23.728421673735692</v>
      </c>
      <c r="D22" s="22">
        <f t="shared" ref="D22:F22" si="0">SUM(D5:D21)</f>
        <v>71.216838282051214</v>
      </c>
      <c r="E22" s="22">
        <f t="shared" si="0"/>
        <v>275.45188796680497</v>
      </c>
      <c r="F22" s="22">
        <f t="shared" si="0"/>
        <v>2381.3510167705012</v>
      </c>
    </row>
    <row r="23" spans="2:6" ht="17.25" x14ac:dyDescent="0.25">
      <c r="B23" s="20" t="s">
        <v>41</v>
      </c>
    </row>
    <row r="24" spans="2:6" x14ac:dyDescent="0.25">
      <c r="B24" s="14" t="s">
        <v>34</v>
      </c>
    </row>
    <row r="25" spans="2:6" x14ac:dyDescent="0.25">
      <c r="B25" s="14" t="s">
        <v>35</v>
      </c>
    </row>
    <row r="26" spans="2:6" x14ac:dyDescent="0.25">
      <c r="B26" s="23"/>
    </row>
    <row r="27" spans="2:6" x14ac:dyDescent="0.25">
      <c r="B27" s="23"/>
    </row>
  </sheetData>
  <mergeCells count="1">
    <mergeCell ref="C3:F3"/>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9EC2"/>
    <pageSetUpPr fitToPage="1"/>
  </sheetPr>
  <dimension ref="A1:U29"/>
  <sheetViews>
    <sheetView zoomScale="90" zoomScaleNormal="90" zoomScaleSheetLayoutView="85" workbookViewId="0"/>
  </sheetViews>
  <sheetFormatPr defaultColWidth="9.140625" defaultRowHeight="15" x14ac:dyDescent="0.25"/>
  <cols>
    <col min="1" max="1" width="9.140625" style="41"/>
    <col min="2" max="2" width="18.85546875" style="41" customWidth="1"/>
    <col min="3" max="3" width="21.7109375" style="41" customWidth="1"/>
    <col min="4" max="12" width="12.7109375" style="41" customWidth="1"/>
    <col min="13" max="21" width="13.28515625" style="41" customWidth="1"/>
    <col min="22" max="16384" width="9.140625" style="41"/>
  </cols>
  <sheetData>
    <row r="1" spans="1:21" x14ac:dyDescent="0.25">
      <c r="A1" s="40" t="s">
        <v>84</v>
      </c>
    </row>
    <row r="2" spans="1:21" ht="15.75" thickBot="1" x14ac:dyDescent="0.3"/>
    <row r="3" spans="1:21" x14ac:dyDescent="0.25">
      <c r="B3" s="42"/>
      <c r="C3" s="42"/>
      <c r="D3" s="236" t="s">
        <v>72</v>
      </c>
      <c r="E3" s="236"/>
      <c r="F3" s="236"/>
      <c r="G3" s="236"/>
      <c r="H3" s="236"/>
      <c r="I3" s="236"/>
      <c r="J3" s="236"/>
      <c r="K3" s="236"/>
      <c r="L3" s="237"/>
      <c r="M3" s="238" t="s">
        <v>73</v>
      </c>
      <c r="N3" s="239"/>
      <c r="O3" s="239"/>
      <c r="P3" s="239"/>
      <c r="Q3" s="239"/>
      <c r="R3" s="239"/>
      <c r="S3" s="239"/>
      <c r="T3" s="239"/>
      <c r="U3" s="240"/>
    </row>
    <row r="4" spans="1:21" x14ac:dyDescent="0.25">
      <c r="B4" s="43"/>
      <c r="C4" s="43"/>
      <c r="D4" s="241" t="s">
        <v>74</v>
      </c>
      <c r="E4" s="241"/>
      <c r="F4" s="242"/>
      <c r="G4" s="241" t="s">
        <v>75</v>
      </c>
      <c r="H4" s="241"/>
      <c r="I4" s="242"/>
      <c r="J4" s="241" t="s">
        <v>76</v>
      </c>
      <c r="K4" s="241"/>
      <c r="L4" s="243"/>
      <c r="M4" s="244" t="s">
        <v>74</v>
      </c>
      <c r="N4" s="241"/>
      <c r="O4" s="242"/>
      <c r="P4" s="241" t="s">
        <v>75</v>
      </c>
      <c r="Q4" s="241"/>
      <c r="R4" s="242"/>
      <c r="S4" s="241" t="s">
        <v>76</v>
      </c>
      <c r="T4" s="241"/>
      <c r="U4" s="243"/>
    </row>
    <row r="5" spans="1:21" ht="15.75" thickBot="1" x14ac:dyDescent="0.3">
      <c r="B5" s="44" t="s">
        <v>23</v>
      </c>
      <c r="C5" s="45" t="s">
        <v>24</v>
      </c>
      <c r="D5" s="46" t="s">
        <v>18</v>
      </c>
      <c r="E5" s="46" t="s">
        <v>77</v>
      </c>
      <c r="F5" s="47" t="s">
        <v>19</v>
      </c>
      <c r="G5" s="46" t="s">
        <v>18</v>
      </c>
      <c r="H5" s="46" t="s">
        <v>77</v>
      </c>
      <c r="I5" s="47" t="s">
        <v>19</v>
      </c>
      <c r="J5" s="46" t="s">
        <v>18</v>
      </c>
      <c r="K5" s="46" t="s">
        <v>77</v>
      </c>
      <c r="L5" s="48" t="s">
        <v>19</v>
      </c>
      <c r="M5" s="49" t="s">
        <v>18</v>
      </c>
      <c r="N5" s="46" t="s">
        <v>27</v>
      </c>
      <c r="O5" s="47" t="s">
        <v>19</v>
      </c>
      <c r="P5" s="46" t="s">
        <v>18</v>
      </c>
      <c r="Q5" s="46" t="s">
        <v>27</v>
      </c>
      <c r="R5" s="47" t="s">
        <v>19</v>
      </c>
      <c r="S5" s="46" t="s">
        <v>18</v>
      </c>
      <c r="T5" s="46" t="s">
        <v>27</v>
      </c>
      <c r="U5" s="48" t="s">
        <v>19</v>
      </c>
    </row>
    <row r="6" spans="1:21" x14ac:dyDescent="0.25">
      <c r="B6" s="50" t="s">
        <v>1</v>
      </c>
      <c r="C6" s="51" t="s">
        <v>64</v>
      </c>
      <c r="D6" s="52">
        <v>77.266143999999997</v>
      </c>
      <c r="E6" s="53">
        <v>485.98940921696493</v>
      </c>
      <c r="F6" s="54">
        <v>2861.1320282489983</v>
      </c>
      <c r="G6" s="52">
        <v>78.241504000000006</v>
      </c>
      <c r="H6" s="53">
        <v>492.12423885430081</v>
      </c>
      <c r="I6" s="54">
        <v>2896.0766450048782</v>
      </c>
      <c r="J6" s="52">
        <v>79.265631999999997</v>
      </c>
      <c r="K6" s="53">
        <v>498.56580997350341</v>
      </c>
      <c r="L6" s="55">
        <v>2932.7684925985523</v>
      </c>
      <c r="M6" s="56">
        <v>180500</v>
      </c>
      <c r="N6" s="52">
        <v>6374.2973432286917</v>
      </c>
      <c r="O6" s="54">
        <v>7129.7499999999991</v>
      </c>
      <c r="P6" s="52">
        <v>184500</v>
      </c>
      <c r="Q6" s="52">
        <v>6515.5560101146466</v>
      </c>
      <c r="R6" s="54">
        <v>7287.7499999999991</v>
      </c>
      <c r="S6" s="52">
        <v>188700</v>
      </c>
      <c r="T6" s="52">
        <v>6663.877610344899</v>
      </c>
      <c r="U6" s="57">
        <v>7453.6500000000005</v>
      </c>
    </row>
    <row r="7" spans="1:21" x14ac:dyDescent="0.25">
      <c r="B7" s="43" t="s">
        <v>4</v>
      </c>
      <c r="C7" s="58" t="s">
        <v>26</v>
      </c>
      <c r="D7" s="59">
        <v>32.732308289121598</v>
      </c>
      <c r="E7" s="60">
        <v>205.88001865005415</v>
      </c>
      <c r="F7" s="61">
        <v>1122.489927722627</v>
      </c>
      <c r="G7" s="59">
        <v>44.8058049448234</v>
      </c>
      <c r="H7" s="60">
        <v>281.82002552923166</v>
      </c>
      <c r="I7" s="61">
        <v>1536.5266729686737</v>
      </c>
      <c r="J7" s="59">
        <v>61.248273000297303</v>
      </c>
      <c r="K7" s="60">
        <v>385.24003489774088</v>
      </c>
      <c r="L7" s="62">
        <v>2100.388671827594</v>
      </c>
      <c r="M7" s="63">
        <v>81664.859109662502</v>
      </c>
      <c r="N7" s="59">
        <v>2883.9672823150536</v>
      </c>
      <c r="O7" s="61">
        <v>2137.9860114909643</v>
      </c>
      <c r="P7" s="59">
        <v>111672.759502416</v>
      </c>
      <c r="Q7" s="59">
        <v>3943.6862836967698</v>
      </c>
      <c r="R7" s="61">
        <v>2923.5928437732505</v>
      </c>
      <c r="S7" s="59">
        <v>152792.74636341201</v>
      </c>
      <c r="T7" s="59">
        <v>5395.8249152848339</v>
      </c>
      <c r="U7" s="64">
        <v>4000.1140997941261</v>
      </c>
    </row>
    <row r="8" spans="1:21" x14ac:dyDescent="0.25">
      <c r="B8" s="50" t="s">
        <v>3</v>
      </c>
      <c r="C8" s="51" t="s">
        <v>26</v>
      </c>
      <c r="D8" s="52">
        <v>17.013000000000002</v>
      </c>
      <c r="E8" s="53">
        <v>107.00854722358379</v>
      </c>
      <c r="F8" s="54">
        <v>684.24768315830954</v>
      </c>
      <c r="G8" s="52">
        <v>29.414999999999999</v>
      </c>
      <c r="H8" s="53">
        <v>185.01477790993457</v>
      </c>
      <c r="I8" s="54">
        <v>1183.0450596662361</v>
      </c>
      <c r="J8" s="52">
        <v>50.720999999999997</v>
      </c>
      <c r="K8" s="53">
        <v>319.02548190956281</v>
      </c>
      <c r="L8" s="55">
        <v>2039.9533731542122</v>
      </c>
      <c r="M8" s="56">
        <v>61156.3</v>
      </c>
      <c r="N8" s="52">
        <v>2159.7143524193734</v>
      </c>
      <c r="O8" s="54">
        <v>2368.5834989999998</v>
      </c>
      <c r="P8" s="52">
        <v>105926.9</v>
      </c>
      <c r="Q8" s="52">
        <v>3740.7731703404506</v>
      </c>
      <c r="R8" s="54">
        <v>4102.5488369999994</v>
      </c>
      <c r="S8" s="52">
        <v>183327.4</v>
      </c>
      <c r="T8" s="52">
        <v>6474.1460319170292</v>
      </c>
      <c r="U8" s="57">
        <v>7100.2702019999988</v>
      </c>
    </row>
    <row r="9" spans="1:21" x14ac:dyDescent="0.25">
      <c r="B9" s="43" t="s">
        <v>5</v>
      </c>
      <c r="C9" s="58" t="s">
        <v>26</v>
      </c>
      <c r="D9" s="59">
        <v>19.154132659243299</v>
      </c>
      <c r="E9" s="60">
        <v>120.47586605498294</v>
      </c>
      <c r="F9" s="61">
        <v>669.45369086740959</v>
      </c>
      <c r="G9" s="59">
        <v>22.149731046441101</v>
      </c>
      <c r="H9" s="60">
        <v>139.31761245358092</v>
      </c>
      <c r="I9" s="61">
        <v>774.15247479789809</v>
      </c>
      <c r="J9" s="59">
        <v>24.5241551799778</v>
      </c>
      <c r="K9" s="60">
        <v>154.25229046582913</v>
      </c>
      <c r="L9" s="62">
        <v>857.14067521185473</v>
      </c>
      <c r="M9" s="63">
        <v>43077</v>
      </c>
      <c r="N9" s="59">
        <v>1521.2498983615644</v>
      </c>
      <c r="O9" s="61">
        <v>1783.3878</v>
      </c>
      <c r="P9" s="59">
        <v>49814</v>
      </c>
      <c r="Q9" s="59">
        <v>1759.1648080642331</v>
      </c>
      <c r="R9" s="61">
        <v>2062.2995999999998</v>
      </c>
      <c r="S9" s="59">
        <v>55154</v>
      </c>
      <c r="T9" s="59">
        <v>1947.7451283569821</v>
      </c>
      <c r="U9" s="64">
        <v>2283.3755999999998</v>
      </c>
    </row>
    <row r="10" spans="1:21" x14ac:dyDescent="0.25">
      <c r="B10" s="50" t="s">
        <v>78</v>
      </c>
      <c r="C10" s="51" t="s">
        <v>36</v>
      </c>
      <c r="D10" s="52">
        <v>31.463530907357335</v>
      </c>
      <c r="E10" s="53">
        <v>197.89964926354168</v>
      </c>
      <c r="F10" s="54">
        <v>1215.7413639519718</v>
      </c>
      <c r="G10" s="52">
        <v>40.362307325599843</v>
      </c>
      <c r="H10" s="53">
        <v>253.87126723706882</v>
      </c>
      <c r="I10" s="54">
        <v>1558.5867344475646</v>
      </c>
      <c r="J10" s="52">
        <v>50.055617352614</v>
      </c>
      <c r="K10" s="53">
        <v>314.84035110108942</v>
      </c>
      <c r="L10" s="55">
        <v>1932.3344073835847</v>
      </c>
      <c r="M10" s="56">
        <v>1144.8598130841101</v>
      </c>
      <c r="N10" s="52">
        <v>40.430342741891081</v>
      </c>
      <c r="O10" s="54">
        <v>47.511682242990574</v>
      </c>
      <c r="P10" s="52">
        <v>1394.6474086661001</v>
      </c>
      <c r="Q10" s="52">
        <v>49.251508431031034</v>
      </c>
      <c r="R10" s="54">
        <v>57.877867459643156</v>
      </c>
      <c r="S10" s="52">
        <v>1974.5114698385701</v>
      </c>
      <c r="T10" s="52">
        <v>69.729214495105694</v>
      </c>
      <c r="U10" s="57">
        <v>81.942225998300657</v>
      </c>
    </row>
    <row r="11" spans="1:21" x14ac:dyDescent="0.25">
      <c r="B11" s="43" t="s">
        <v>2</v>
      </c>
      <c r="C11" s="58" t="s">
        <v>36</v>
      </c>
      <c r="D11" s="59">
        <v>19.184987028233198</v>
      </c>
      <c r="E11" s="60">
        <v>120.66993419117937</v>
      </c>
      <c r="F11" s="61">
        <v>729.98098085672439</v>
      </c>
      <c r="G11" s="59">
        <v>19.4775235006949</v>
      </c>
      <c r="H11" s="60">
        <v>122.5099331877137</v>
      </c>
      <c r="I11" s="61">
        <v>741.11187507050204</v>
      </c>
      <c r="J11" s="59">
        <v>19.744622019029499</v>
      </c>
      <c r="K11" s="60">
        <v>124.18993227150592</v>
      </c>
      <c r="L11" s="62">
        <v>751.27486543960333</v>
      </c>
      <c r="M11" s="63">
        <v>6751.2962024312801</v>
      </c>
      <c r="N11" s="59">
        <v>238.41977532691229</v>
      </c>
      <c r="O11" s="61">
        <v>275.92547579336639</v>
      </c>
      <c r="P11" s="59">
        <v>7092.51388232096</v>
      </c>
      <c r="Q11" s="59">
        <v>250.46976397169593</v>
      </c>
      <c r="R11" s="61">
        <v>289.87104237045759</v>
      </c>
      <c r="S11" s="59">
        <v>7322.4464599727498</v>
      </c>
      <c r="T11" s="59">
        <v>258.58975631988164</v>
      </c>
      <c r="U11" s="64">
        <v>299.26838681908629</v>
      </c>
    </row>
    <row r="12" spans="1:21" x14ac:dyDescent="0.25">
      <c r="B12" s="50" t="s">
        <v>8</v>
      </c>
      <c r="C12" s="51" t="s">
        <v>26</v>
      </c>
      <c r="D12" s="52">
        <v>5.01230603256211</v>
      </c>
      <c r="E12" s="53">
        <v>31.526455462556655</v>
      </c>
      <c r="F12" s="54">
        <v>148.00098235764568</v>
      </c>
      <c r="G12" s="52">
        <v>6.8562721471700998</v>
      </c>
      <c r="H12" s="53">
        <v>43.124653020525116</v>
      </c>
      <c r="I12" s="54">
        <v>202.44873447478702</v>
      </c>
      <c r="J12" s="52">
        <v>8.8744120709402807</v>
      </c>
      <c r="K12" s="53">
        <v>55.81837084433991</v>
      </c>
      <c r="L12" s="55">
        <v>262.03940777222192</v>
      </c>
      <c r="M12" s="56">
        <v>19465.180237287492</v>
      </c>
      <c r="N12" s="52">
        <v>687.40635275351417</v>
      </c>
      <c r="O12" s="54">
        <v>792.23283565760096</v>
      </c>
      <c r="P12" s="52">
        <v>26198.29032645006</v>
      </c>
      <c r="Q12" s="52">
        <v>925.18389155138254</v>
      </c>
      <c r="R12" s="54">
        <v>1066.2704162865175</v>
      </c>
      <c r="S12" s="52">
        <v>33380.801346577289</v>
      </c>
      <c r="T12" s="52">
        <v>1178.8318744505948</v>
      </c>
      <c r="U12" s="57">
        <v>1358.5986148056957</v>
      </c>
    </row>
    <row r="13" spans="1:21" x14ac:dyDescent="0.25">
      <c r="B13" s="43" t="s">
        <v>21</v>
      </c>
      <c r="C13" s="58" t="s">
        <v>79</v>
      </c>
      <c r="D13" s="59">
        <v>12.534098967803351</v>
      </c>
      <c r="E13" s="60">
        <v>78.837108170296688</v>
      </c>
      <c r="F13" s="61">
        <v>391.4986666183064</v>
      </c>
      <c r="G13" s="59">
        <v>12.87635402509132</v>
      </c>
      <c r="H13" s="60">
        <v>80.989827647185535</v>
      </c>
      <c r="I13" s="61">
        <v>401.69677641870737</v>
      </c>
      <c r="J13" s="59">
        <v>14.40493026960101</v>
      </c>
      <c r="K13" s="60">
        <v>90.60428266660972</v>
      </c>
      <c r="L13" s="62">
        <v>449.55056443392073</v>
      </c>
      <c r="M13" s="63">
        <v>3520.23711340206</v>
      </c>
      <c r="N13" s="59">
        <v>124.31600044040883</v>
      </c>
      <c r="O13" s="61">
        <v>117.92794329896901</v>
      </c>
      <c r="P13" s="59">
        <v>4462.2268041237094</v>
      </c>
      <c r="Q13" s="59">
        <v>157.58205242332201</v>
      </c>
      <c r="R13" s="61">
        <v>149.48459793814428</v>
      </c>
      <c r="S13" s="59">
        <v>5253.4861107607903</v>
      </c>
      <c r="T13" s="59">
        <v>185.52511112748664</v>
      </c>
      <c r="U13" s="64">
        <v>175.99178471048648</v>
      </c>
    </row>
    <row r="14" spans="1:21" x14ac:dyDescent="0.25">
      <c r="B14" s="50" t="s">
        <v>80</v>
      </c>
      <c r="C14" s="51" t="s">
        <v>36</v>
      </c>
      <c r="D14" s="52">
        <v>10.967800300803979</v>
      </c>
      <c r="E14" s="53">
        <v>68.985386259179393</v>
      </c>
      <c r="F14" s="54">
        <v>383.42664715604968</v>
      </c>
      <c r="G14" s="52">
        <v>11.305453500185209</v>
      </c>
      <c r="H14" s="53">
        <v>71.109160921565831</v>
      </c>
      <c r="I14" s="54">
        <v>395.23076745269367</v>
      </c>
      <c r="J14" s="52">
        <v>12.591795300652949</v>
      </c>
      <c r="K14" s="53">
        <v>79.200007174491361</v>
      </c>
      <c r="L14" s="55">
        <v>440.20037941890234</v>
      </c>
      <c r="M14" s="56">
        <v>0</v>
      </c>
      <c r="N14" s="52">
        <v>0</v>
      </c>
      <c r="O14" s="54">
        <v>0</v>
      </c>
      <c r="P14" s="52">
        <v>0</v>
      </c>
      <c r="Q14" s="52">
        <v>0</v>
      </c>
      <c r="R14" s="54">
        <v>0</v>
      </c>
      <c r="S14" s="52">
        <v>0</v>
      </c>
      <c r="T14" s="52">
        <v>0</v>
      </c>
      <c r="U14" s="57">
        <v>0</v>
      </c>
    </row>
    <row r="15" spans="1:21" x14ac:dyDescent="0.25">
      <c r="B15" s="43" t="s">
        <v>10</v>
      </c>
      <c r="C15" s="58" t="s">
        <v>26</v>
      </c>
      <c r="D15" s="59">
        <v>0.84287194443388003</v>
      </c>
      <c r="E15" s="60">
        <v>5.3015048650671091</v>
      </c>
      <c r="F15" s="61">
        <v>32.159326934960163</v>
      </c>
      <c r="G15" s="59">
        <v>1.0708970499888499</v>
      </c>
      <c r="H15" s="60">
        <v>6.7357395841608421</v>
      </c>
      <c r="I15" s="61">
        <v>40.85950252788065</v>
      </c>
      <c r="J15" s="59">
        <v>1.3443771199436401</v>
      </c>
      <c r="K15" s="60">
        <v>8.455877418785315</v>
      </c>
      <c r="L15" s="62">
        <v>51.29398790605876</v>
      </c>
      <c r="M15" s="63">
        <v>3214.1225433521399</v>
      </c>
      <c r="N15" s="59">
        <v>113.50566642050411</v>
      </c>
      <c r="O15" s="61">
        <v>128.75774908668674</v>
      </c>
      <c r="P15" s="59">
        <v>4328.6689135118504</v>
      </c>
      <c r="Q15" s="59">
        <v>152.86550002833914</v>
      </c>
      <c r="R15" s="61">
        <v>173.40647667528472</v>
      </c>
      <c r="S15" s="59">
        <v>5693.2994961335498</v>
      </c>
      <c r="T15" s="59">
        <v>201.0569742515753</v>
      </c>
      <c r="U15" s="64">
        <v>228.07357781511004</v>
      </c>
    </row>
    <row r="16" spans="1:21" x14ac:dyDescent="0.25">
      <c r="B16" s="50" t="s">
        <v>15</v>
      </c>
      <c r="C16" s="51" t="s">
        <v>36</v>
      </c>
      <c r="D16" s="52">
        <v>4.9470000000000001</v>
      </c>
      <c r="E16" s="53">
        <v>31.115692888677419</v>
      </c>
      <c r="F16" s="54">
        <v>185.01487815754606</v>
      </c>
      <c r="G16" s="52">
        <v>5.04</v>
      </c>
      <c r="H16" s="53">
        <v>31.700645271666506</v>
      </c>
      <c r="I16" s="54">
        <v>188.49302322903421</v>
      </c>
      <c r="J16" s="52">
        <v>5.0940000000000003</v>
      </c>
      <c r="K16" s="53">
        <v>32.040295042434359</v>
      </c>
      <c r="L16" s="55">
        <v>190.51259133505957</v>
      </c>
      <c r="M16" s="56">
        <v>1066.1289999999999</v>
      </c>
      <c r="N16" s="52">
        <v>37.649990317113918</v>
      </c>
      <c r="O16" s="54">
        <v>40.054466529999999</v>
      </c>
      <c r="P16" s="52">
        <v>1085.385</v>
      </c>
      <c r="Q16" s="52">
        <v>38.330009539502903</v>
      </c>
      <c r="R16" s="54">
        <v>40.777914449999997</v>
      </c>
      <c r="S16" s="52">
        <v>1099.26</v>
      </c>
      <c r="T16" s="52">
        <v>38.820000540263557</v>
      </c>
      <c r="U16" s="57">
        <v>41.299198199999999</v>
      </c>
    </row>
    <row r="17" spans="2:21" x14ac:dyDescent="0.25">
      <c r="B17" s="43" t="s">
        <v>81</v>
      </c>
      <c r="C17" s="58" t="s">
        <v>64</v>
      </c>
      <c r="D17" s="59">
        <v>4.8177000000000003</v>
      </c>
      <c r="E17" s="60">
        <v>30.302420382005501</v>
      </c>
      <c r="F17" s="61">
        <v>181.61756926469099</v>
      </c>
      <c r="G17" s="59">
        <v>7.8641400000000008</v>
      </c>
      <c r="H17" s="60">
        <v>49.463950894191157</v>
      </c>
      <c r="I17" s="61">
        <v>293.73277287373912</v>
      </c>
      <c r="J17" s="59">
        <v>18.793799999999997</v>
      </c>
      <c r="K17" s="60">
        <v>118.20944188623926</v>
      </c>
      <c r="L17" s="62">
        <v>693.4070541527243</v>
      </c>
      <c r="M17" s="63">
        <v>1145.5828511370582</v>
      </c>
      <c r="N17" s="59">
        <v>40.455876589757899</v>
      </c>
      <c r="O17" s="61">
        <v>47.198013466846803</v>
      </c>
      <c r="P17" s="59">
        <v>1508.205998868131</v>
      </c>
      <c r="Q17" s="59">
        <v>53.261792197377858</v>
      </c>
      <c r="R17" s="61">
        <v>62.138087153366996</v>
      </c>
      <c r="S17" s="59">
        <v>5400.6558331390634</v>
      </c>
      <c r="T17" s="59">
        <v>190.72236082476934</v>
      </c>
      <c r="U17" s="64">
        <v>222.50702032532939</v>
      </c>
    </row>
    <row r="18" spans="2:21" x14ac:dyDescent="0.25">
      <c r="B18" s="50" t="s">
        <v>13</v>
      </c>
      <c r="C18" s="51" t="s">
        <v>36</v>
      </c>
      <c r="D18" s="52">
        <v>3.3549000000000002</v>
      </c>
      <c r="E18" s="53">
        <v>21.101685480538485</v>
      </c>
      <c r="F18" s="54">
        <v>124.66767391384211</v>
      </c>
      <c r="G18" s="52">
        <v>10.1919</v>
      </c>
      <c r="H18" s="53">
        <v>64.105120346090843</v>
      </c>
      <c r="I18" s="54">
        <v>378.72975819323591</v>
      </c>
      <c r="J18" s="52">
        <v>21.655799999999999</v>
      </c>
      <c r="K18" s="53">
        <v>136.2108797369356</v>
      </c>
      <c r="L18" s="55">
        <v>804.72688090356826</v>
      </c>
      <c r="M18" s="56">
        <v>1313.5257498585099</v>
      </c>
      <c r="N18" s="52">
        <v>46.386724086346682</v>
      </c>
      <c r="O18" s="54">
        <v>54.117260894170613</v>
      </c>
      <c r="P18" s="52">
        <v>3990.3791737408001</v>
      </c>
      <c r="Q18" s="52">
        <v>140.91891061302542</v>
      </c>
      <c r="R18" s="54">
        <v>164.40362195812097</v>
      </c>
      <c r="S18" s="52">
        <v>8478.7775891341207</v>
      </c>
      <c r="T18" s="52">
        <v>299.42520476589806</v>
      </c>
      <c r="U18" s="57">
        <v>349.3256366723258</v>
      </c>
    </row>
    <row r="19" spans="2:21" x14ac:dyDescent="0.25">
      <c r="B19" s="43" t="s">
        <v>14</v>
      </c>
      <c r="C19" s="58" t="s">
        <v>36</v>
      </c>
      <c r="D19" s="59">
        <v>0.64803332379406997</v>
      </c>
      <c r="E19" s="60">
        <v>4.076006849566431</v>
      </c>
      <c r="F19" s="61">
        <v>23.920881835290633</v>
      </c>
      <c r="G19" s="59">
        <v>0.70685872364780999</v>
      </c>
      <c r="H19" s="60">
        <v>4.4460074713377322</v>
      </c>
      <c r="I19" s="61">
        <v>26.092306339475854</v>
      </c>
      <c r="J19" s="59">
        <v>0.74278991382873005</v>
      </c>
      <c r="K19" s="60">
        <v>4.6720078511222818</v>
      </c>
      <c r="L19" s="62">
        <v>27.418635901491204</v>
      </c>
      <c r="M19" s="63">
        <v>285.13466246939402</v>
      </c>
      <c r="N19" s="59">
        <v>10.069435575850793</v>
      </c>
      <c r="O19" s="61">
        <v>13.943084994753367</v>
      </c>
      <c r="P19" s="59">
        <v>311.017838405036</v>
      </c>
      <c r="Q19" s="59">
        <v>10.983491307711644</v>
      </c>
      <c r="R19" s="61">
        <v>15.208772298006259</v>
      </c>
      <c r="S19" s="59">
        <v>326.82756208464502</v>
      </c>
      <c r="T19" s="59">
        <v>11.541806430415862</v>
      </c>
      <c r="U19" s="64">
        <v>15.981867785939141</v>
      </c>
    </row>
    <row r="20" spans="2:21" x14ac:dyDescent="0.25">
      <c r="B20" s="50" t="s">
        <v>12</v>
      </c>
      <c r="C20" s="51" t="s">
        <v>36</v>
      </c>
      <c r="D20" s="52">
        <v>3.4027667355700402</v>
      </c>
      <c r="E20" s="53">
        <v>21.402758179867551</v>
      </c>
      <c r="F20" s="54">
        <v>128.02415252889136</v>
      </c>
      <c r="G20" s="52">
        <v>5.5334711400858598</v>
      </c>
      <c r="H20" s="53">
        <v>34.804485264457512</v>
      </c>
      <c r="I20" s="54">
        <v>208.18880878529998</v>
      </c>
      <c r="J20" s="52">
        <v>8.4274129432342093</v>
      </c>
      <c r="K20" s="53">
        <v>53.006831006214014</v>
      </c>
      <c r="L20" s="55">
        <v>317.06916280519818</v>
      </c>
      <c r="M20" s="56">
        <v>220.02169068404899</v>
      </c>
      <c r="N20" s="52">
        <v>7.769992678005643</v>
      </c>
      <c r="O20" s="54">
        <v>10.664451347455854</v>
      </c>
      <c r="P20" s="52">
        <v>348.58005306571999</v>
      </c>
      <c r="Q20" s="52">
        <v>12.309988399774712</v>
      </c>
      <c r="R20" s="54">
        <v>16.895675172095448</v>
      </c>
      <c r="S20" s="52">
        <v>530.94037327232002</v>
      </c>
      <c r="T20" s="52">
        <v>18.749982331094735</v>
      </c>
      <c r="U20" s="57">
        <v>25.734679892509352</v>
      </c>
    </row>
    <row r="21" spans="2:21" x14ac:dyDescent="0.25">
      <c r="B21" s="43" t="s">
        <v>45</v>
      </c>
      <c r="C21" s="58" t="s">
        <v>36</v>
      </c>
      <c r="D21" s="59">
        <v>0.71544300000000005</v>
      </c>
      <c r="E21" s="60">
        <v>4.5000009434716075</v>
      </c>
      <c r="F21" s="61">
        <v>26.917502983754655</v>
      </c>
      <c r="G21" s="59">
        <v>1.256</v>
      </c>
      <c r="H21" s="60">
        <v>7.9000020756375262</v>
      </c>
      <c r="I21" s="61">
        <v>47.255174413050163</v>
      </c>
      <c r="J21" s="59">
        <v>2.0032399999999999</v>
      </c>
      <c r="K21" s="60">
        <v>12.600000125796271</v>
      </c>
      <c r="L21" s="62">
        <v>75.368993305094421</v>
      </c>
      <c r="M21" s="63">
        <v>119.21381181207801</v>
      </c>
      <c r="N21" s="59">
        <v>4.2099960327417953</v>
      </c>
      <c r="O21" s="61">
        <v>5.7782934585314205</v>
      </c>
      <c r="P21" s="59">
        <v>208.69496272090601</v>
      </c>
      <c r="Q21" s="59">
        <v>7.3699930549422827</v>
      </c>
      <c r="R21" s="61">
        <v>10.115444843082313</v>
      </c>
      <c r="S21" s="59">
        <v>332.72263391732002</v>
      </c>
      <c r="T21" s="59">
        <v>11.749988927486015</v>
      </c>
      <c r="U21" s="64">
        <v>16.1270660659725</v>
      </c>
    </row>
    <row r="22" spans="2:21" x14ac:dyDescent="0.25">
      <c r="B22" s="50" t="s">
        <v>9</v>
      </c>
      <c r="C22" s="51" t="s">
        <v>26</v>
      </c>
      <c r="D22" s="52">
        <v>0.1585</v>
      </c>
      <c r="E22" s="53">
        <v>0.99693497530935338</v>
      </c>
      <c r="F22" s="54">
        <v>4.8856058277882788</v>
      </c>
      <c r="G22" s="52">
        <v>0.2172</v>
      </c>
      <c r="H22" s="53">
        <v>1.3661468557551517</v>
      </c>
      <c r="I22" s="54">
        <v>6.6949753047041902</v>
      </c>
      <c r="J22" s="52">
        <v>0.2979</v>
      </c>
      <c r="K22" s="53">
        <v>1.8737345687360023</v>
      </c>
      <c r="L22" s="55">
        <v>9.1824730353194219</v>
      </c>
      <c r="M22" s="56">
        <v>510</v>
      </c>
      <c r="N22" s="52">
        <v>18.010480027959186</v>
      </c>
      <c r="O22" s="54">
        <v>17.8398</v>
      </c>
      <c r="P22" s="52">
        <v>700</v>
      </c>
      <c r="Q22" s="52">
        <v>24.720266705042018</v>
      </c>
      <c r="R22" s="54">
        <v>24.485999999999997</v>
      </c>
      <c r="S22" s="52">
        <v>960</v>
      </c>
      <c r="T22" s="52">
        <v>33.902080052629053</v>
      </c>
      <c r="U22" s="57">
        <v>33.580799999999996</v>
      </c>
    </row>
    <row r="23" spans="2:21" x14ac:dyDescent="0.25">
      <c r="B23" s="43" t="s">
        <v>11</v>
      </c>
      <c r="C23" s="58" t="s">
        <v>36</v>
      </c>
      <c r="D23" s="59">
        <v>0.25981249006833002</v>
      </c>
      <c r="E23" s="60">
        <v>1.6341713461913703</v>
      </c>
      <c r="F23" s="61">
        <v>8.977711911033186</v>
      </c>
      <c r="G23" s="59">
        <v>0.25981249006832002</v>
      </c>
      <c r="H23" s="60">
        <v>1.6341713461913074</v>
      </c>
      <c r="I23" s="61">
        <v>8.9777119110328414</v>
      </c>
      <c r="J23" s="59">
        <v>0.25981249006832002</v>
      </c>
      <c r="K23" s="60">
        <v>1.6341713461913074</v>
      </c>
      <c r="L23" s="62">
        <v>8.9777119110328414</v>
      </c>
      <c r="M23" s="63">
        <v>14.7</v>
      </c>
      <c r="N23" s="59">
        <v>0.51912560080588244</v>
      </c>
      <c r="O23" s="61">
        <v>0.56889000000000001</v>
      </c>
      <c r="P23" s="59">
        <v>14.7</v>
      </c>
      <c r="Q23" s="59">
        <v>0.51912560080588244</v>
      </c>
      <c r="R23" s="61">
        <v>0.56889000000000001</v>
      </c>
      <c r="S23" s="59">
        <v>14.7</v>
      </c>
      <c r="T23" s="59">
        <v>0.51912560080588244</v>
      </c>
      <c r="U23" s="64">
        <v>0.56889000000000001</v>
      </c>
    </row>
    <row r="24" spans="2:21" x14ac:dyDescent="0.25">
      <c r="B24" s="50" t="s">
        <v>0</v>
      </c>
      <c r="C24" s="51" t="s">
        <v>26</v>
      </c>
      <c r="D24" s="52">
        <v>11.467417647058822</v>
      </c>
      <c r="E24" s="53">
        <v>72.127884724496084</v>
      </c>
      <c r="F24" s="54">
        <v>399.29135702643589</v>
      </c>
      <c r="G24" s="52">
        <v>13.0266360890302</v>
      </c>
      <c r="H24" s="53">
        <v>81.935073361395922</v>
      </c>
      <c r="I24" s="54">
        <v>453.50191266834747</v>
      </c>
      <c r="J24" s="52">
        <v>15.094789825119229</v>
      </c>
      <c r="K24" s="53">
        <v>94.943368590568554</v>
      </c>
      <c r="L24" s="55">
        <v>525.47775980432084</v>
      </c>
      <c r="M24" s="56">
        <v>11960.324127860602</v>
      </c>
      <c r="N24" s="52">
        <v>422.37486045637598</v>
      </c>
      <c r="O24" s="54">
        <v>480.44622021616044</v>
      </c>
      <c r="P24" s="52">
        <v>13586.455550174142</v>
      </c>
      <c r="Q24" s="52">
        <v>479.80114968071882</v>
      </c>
      <c r="R24" s="54">
        <v>545.76791945049536</v>
      </c>
      <c r="S24" s="52">
        <v>15598.849780738203</v>
      </c>
      <c r="T24" s="52">
        <v>550.86818124533511</v>
      </c>
      <c r="U24" s="57">
        <v>626.60579569225365</v>
      </c>
    </row>
    <row r="25" spans="2:21" x14ac:dyDescent="0.25">
      <c r="B25" s="43" t="s">
        <v>17</v>
      </c>
      <c r="C25" s="58" t="s">
        <v>36</v>
      </c>
      <c r="D25" s="59">
        <v>0.46899999999999997</v>
      </c>
      <c r="E25" s="60">
        <v>2.9499211572245216</v>
      </c>
      <c r="F25" s="61">
        <v>15.521315666540819</v>
      </c>
      <c r="G25" s="59">
        <v>0.46899999999999997</v>
      </c>
      <c r="H25" s="60">
        <v>2.9499211572245216</v>
      </c>
      <c r="I25" s="61">
        <v>15.521315666540819</v>
      </c>
      <c r="J25" s="59">
        <v>0.46899999999999997</v>
      </c>
      <c r="K25" s="60">
        <v>2.9499211572245216</v>
      </c>
      <c r="L25" s="62">
        <v>15.521315666540819</v>
      </c>
      <c r="M25" s="63">
        <v>0</v>
      </c>
      <c r="N25" s="59">
        <v>0</v>
      </c>
      <c r="O25" s="61">
        <v>0</v>
      </c>
      <c r="P25" s="59">
        <v>0</v>
      </c>
      <c r="Q25" s="59">
        <v>0</v>
      </c>
      <c r="R25" s="61">
        <v>0</v>
      </c>
      <c r="S25" s="59">
        <v>0</v>
      </c>
      <c r="T25" s="59">
        <v>0</v>
      </c>
      <c r="U25" s="64">
        <v>0</v>
      </c>
    </row>
    <row r="26" spans="2:21" x14ac:dyDescent="0.25">
      <c r="B26" s="50" t="s">
        <v>82</v>
      </c>
      <c r="C26" s="51" t="s">
        <v>64</v>
      </c>
      <c r="D26" s="52">
        <v>0.59299999999999997</v>
      </c>
      <c r="E26" s="53">
        <v>3.729857667876634</v>
      </c>
      <c r="F26" s="54">
        <v>21.294631878755506</v>
      </c>
      <c r="G26" s="52">
        <v>0.70699999999999996</v>
      </c>
      <c r="H26" s="53">
        <v>4.4468960728309952</v>
      </c>
      <c r="I26" s="54">
        <v>25.388646865144658</v>
      </c>
      <c r="J26" s="52">
        <v>0.83699999999999997</v>
      </c>
      <c r="K26" s="53">
        <v>5.2645714469017584</v>
      </c>
      <c r="L26" s="55">
        <v>30.057428508808897</v>
      </c>
      <c r="M26" s="56">
        <v>2160</v>
      </c>
      <c r="N26" s="52">
        <v>76.279680118415371</v>
      </c>
      <c r="O26" s="54">
        <v>95.682239999999993</v>
      </c>
      <c r="P26" s="52">
        <v>2312</v>
      </c>
      <c r="Q26" s="52">
        <v>81.647509460081636</v>
      </c>
      <c r="R26" s="54">
        <v>102.43411999999999</v>
      </c>
      <c r="S26" s="52">
        <v>2330</v>
      </c>
      <c r="T26" s="52">
        <v>82.283173461068429</v>
      </c>
      <c r="U26" s="57">
        <v>103.26697999999999</v>
      </c>
    </row>
    <row r="27" spans="2:21" x14ac:dyDescent="0.25">
      <c r="B27" s="43" t="s">
        <v>20</v>
      </c>
      <c r="C27" s="58" t="s">
        <v>70</v>
      </c>
      <c r="D27" s="59">
        <v>0.25914900000000002</v>
      </c>
      <c r="E27" s="60">
        <v>1.6299981193466475</v>
      </c>
      <c r="F27" s="61">
        <v>9.5151687758201646</v>
      </c>
      <c r="G27" s="59">
        <v>0.39746799999999999</v>
      </c>
      <c r="H27" s="60">
        <v>2.4999984275473692</v>
      </c>
      <c r="I27" s="61">
        <v>14.593824799585137</v>
      </c>
      <c r="J27" s="59">
        <v>0.61210100000000001</v>
      </c>
      <c r="K27" s="60">
        <v>3.8499993395699086</v>
      </c>
      <c r="L27" s="62">
        <v>22.47450047211565</v>
      </c>
      <c r="M27" s="63">
        <v>134.78809999999999</v>
      </c>
      <c r="N27" s="59">
        <v>4.7599968295226773</v>
      </c>
      <c r="O27" s="61">
        <v>5.2459528520000003</v>
      </c>
      <c r="P27" s="59">
        <v>143.28309999999999</v>
      </c>
      <c r="Q27" s="59">
        <v>5.0599949233217227</v>
      </c>
      <c r="R27" s="61">
        <v>5.576578252</v>
      </c>
      <c r="S27" s="59">
        <v>157.1584</v>
      </c>
      <c r="T27" s="59">
        <v>5.5499965184823941</v>
      </c>
      <c r="U27" s="64">
        <v>6.1166049280000001</v>
      </c>
    </row>
    <row r="28" spans="2:21" ht="15.75" thickBot="1" x14ac:dyDescent="0.3">
      <c r="B28" s="65" t="s">
        <v>29</v>
      </c>
      <c r="C28" s="66"/>
      <c r="D28" s="67">
        <f t="shared" ref="D28:U28" si="0">SUM(D6:D27)</f>
        <v>257.26390232604996</v>
      </c>
      <c r="E28" s="67">
        <f t="shared" si="0"/>
        <v>1618.1412120719785</v>
      </c>
      <c r="F28" s="67">
        <f t="shared" si="0"/>
        <v>9367.7797476433952</v>
      </c>
      <c r="G28" s="67">
        <f t="shared" si="0"/>
        <v>312.23033398282689</v>
      </c>
      <c r="H28" s="67">
        <f t="shared" si="0"/>
        <v>1963.8696548895944</v>
      </c>
      <c r="I28" s="67">
        <f t="shared" si="0"/>
        <v>11396.905473879015</v>
      </c>
      <c r="J28" s="67">
        <f t="shared" si="0"/>
        <v>397.06246048530704</v>
      </c>
      <c r="K28" s="67">
        <f t="shared" si="0"/>
        <v>2497.4476608213918</v>
      </c>
      <c r="L28" s="67">
        <f t="shared" si="0"/>
        <v>14537.13933294778</v>
      </c>
      <c r="M28" s="67">
        <f t="shared" si="0"/>
        <v>419423.27501304116</v>
      </c>
      <c r="N28" s="67">
        <f t="shared" si="0"/>
        <v>14811.793172320809</v>
      </c>
      <c r="O28" s="67">
        <f t="shared" si="0"/>
        <v>15553.601670330499</v>
      </c>
      <c r="P28" s="67">
        <f t="shared" si="0"/>
        <v>519598.70851446351</v>
      </c>
      <c r="Q28" s="67">
        <f t="shared" si="0"/>
        <v>18349.455220104173</v>
      </c>
      <c r="R28" s="67">
        <f t="shared" si="0"/>
        <v>19101.474705080458</v>
      </c>
      <c r="S28" s="67">
        <f t="shared" si="0"/>
        <v>668828.58341898071</v>
      </c>
      <c r="T28" s="67">
        <f t="shared" si="0"/>
        <v>23619.458517246654</v>
      </c>
      <c r="U28" s="67">
        <f t="shared" si="0"/>
        <v>24422.399031505134</v>
      </c>
    </row>
    <row r="29" spans="2:21" x14ac:dyDescent="0.25">
      <c r="B29" s="68"/>
    </row>
  </sheetData>
  <mergeCells count="8">
    <mergeCell ref="D3:L3"/>
    <mergeCell ref="M3:U3"/>
    <mergeCell ref="D4:F4"/>
    <mergeCell ref="G4:I4"/>
    <mergeCell ref="J4:L4"/>
    <mergeCell ref="M4:O4"/>
    <mergeCell ref="P4:R4"/>
    <mergeCell ref="S4:U4"/>
  </mergeCells>
  <pageMargins left="0.25" right="0.25" top="0.75" bottom="0.75" header="0.3" footer="0.3"/>
  <pageSetup paperSize="8" scale="7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603F99"/>
    <pageSetUpPr fitToPage="1"/>
  </sheetPr>
  <dimension ref="A1:AT46"/>
  <sheetViews>
    <sheetView showGridLines="0" zoomScale="85" zoomScaleNormal="85" zoomScaleSheetLayoutView="100" workbookViewId="0"/>
  </sheetViews>
  <sheetFormatPr defaultColWidth="9.140625" defaultRowHeight="15" x14ac:dyDescent="0.25"/>
  <cols>
    <col min="1" max="1" width="16.7109375" style="70" customWidth="1"/>
    <col min="2" max="2" width="16.140625" style="70" customWidth="1"/>
    <col min="3" max="30" width="10.7109375" style="70" customWidth="1"/>
    <col min="31" max="16384" width="9.140625" style="70"/>
  </cols>
  <sheetData>
    <row r="1" spans="1:46" x14ac:dyDescent="0.25">
      <c r="A1" s="69" t="s">
        <v>85</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row>
    <row r="2" spans="1:46" x14ac:dyDescent="0.2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2"/>
      <c r="AG2" s="72"/>
      <c r="AH2" s="72"/>
      <c r="AI2" s="72"/>
      <c r="AJ2" s="72"/>
      <c r="AK2" s="72"/>
      <c r="AL2" s="72"/>
      <c r="AM2" s="72"/>
      <c r="AN2" s="72"/>
      <c r="AO2" s="72"/>
      <c r="AP2" s="72"/>
      <c r="AQ2" s="72"/>
      <c r="AR2" s="72"/>
      <c r="AS2" s="72"/>
      <c r="AT2" s="72"/>
    </row>
    <row r="3" spans="1:46" x14ac:dyDescent="0.25">
      <c r="A3" s="73" t="s">
        <v>23</v>
      </c>
      <c r="B3" s="74" t="s">
        <v>24</v>
      </c>
      <c r="C3" s="75">
        <v>2019</v>
      </c>
      <c r="D3" s="75">
        <v>2020</v>
      </c>
      <c r="E3" s="75">
        <v>2021</v>
      </c>
      <c r="F3" s="75">
        <v>2022</v>
      </c>
      <c r="G3" s="75">
        <v>2023</v>
      </c>
      <c r="H3" s="75">
        <v>2024</v>
      </c>
      <c r="I3" s="75">
        <v>2025</v>
      </c>
      <c r="J3" s="75">
        <v>2026</v>
      </c>
      <c r="K3" s="75">
        <v>2027</v>
      </c>
      <c r="L3" s="75">
        <v>2028</v>
      </c>
      <c r="M3" s="75">
        <v>2029</v>
      </c>
      <c r="N3" s="75">
        <v>2030</v>
      </c>
      <c r="O3" s="75">
        <v>2031</v>
      </c>
      <c r="P3" s="75">
        <v>2032</v>
      </c>
      <c r="Q3" s="75">
        <v>2033</v>
      </c>
      <c r="R3" s="75">
        <v>2034</v>
      </c>
      <c r="S3" s="75">
        <v>2035</v>
      </c>
      <c r="T3" s="75">
        <v>2036</v>
      </c>
      <c r="U3" s="75">
        <v>2037</v>
      </c>
      <c r="V3" s="75">
        <v>2038</v>
      </c>
      <c r="W3" s="75">
        <v>2039</v>
      </c>
      <c r="X3" s="75">
        <v>2040</v>
      </c>
      <c r="Y3" s="75">
        <v>2041</v>
      </c>
      <c r="Z3" s="75">
        <v>2042</v>
      </c>
      <c r="AA3" s="75">
        <v>2043</v>
      </c>
      <c r="AB3" s="75">
        <v>2044</v>
      </c>
      <c r="AC3" s="75">
        <v>2045</v>
      </c>
      <c r="AD3" s="75">
        <v>2046</v>
      </c>
      <c r="AE3" s="75">
        <v>2047</v>
      </c>
      <c r="AF3" s="75">
        <v>2048</v>
      </c>
      <c r="AG3" s="75">
        <v>2049</v>
      </c>
      <c r="AH3" s="75">
        <v>2050</v>
      </c>
      <c r="AI3" s="75">
        <v>2051</v>
      </c>
      <c r="AJ3" s="75">
        <v>2052</v>
      </c>
      <c r="AK3" s="75">
        <v>2053</v>
      </c>
      <c r="AL3" s="75">
        <v>2054</v>
      </c>
      <c r="AM3" s="75">
        <v>2055</v>
      </c>
      <c r="AN3" s="75">
        <v>2056</v>
      </c>
      <c r="AO3" s="75">
        <v>2057</v>
      </c>
      <c r="AP3" s="75">
        <v>2058</v>
      </c>
      <c r="AQ3" s="75">
        <v>2059</v>
      </c>
      <c r="AR3" s="75">
        <v>2060</v>
      </c>
      <c r="AS3" s="75">
        <v>2061</v>
      </c>
      <c r="AT3" s="75">
        <v>2062</v>
      </c>
    </row>
    <row r="4" spans="1:46" x14ac:dyDescent="0.25">
      <c r="A4" s="76" t="s">
        <v>7</v>
      </c>
      <c r="B4" s="77" t="s">
        <v>70</v>
      </c>
      <c r="C4" s="78">
        <v>2.3223702115439262</v>
      </c>
      <c r="D4" s="78">
        <v>1.4578236943358918</v>
      </c>
      <c r="E4" s="78">
        <v>0.97665697208721181</v>
      </c>
      <c r="F4" s="78">
        <v>0.717782801486611</v>
      </c>
      <c r="G4" s="78">
        <v>0.14796675996469189</v>
      </c>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9"/>
      <c r="AK4" s="79"/>
      <c r="AL4" s="79"/>
      <c r="AM4" s="79"/>
      <c r="AN4" s="79"/>
      <c r="AO4" s="79"/>
      <c r="AP4" s="79"/>
      <c r="AQ4" s="79"/>
      <c r="AR4" s="79"/>
      <c r="AS4" s="79"/>
      <c r="AT4" s="79"/>
    </row>
    <row r="5" spans="1:46" x14ac:dyDescent="0.25">
      <c r="A5" s="80" t="s">
        <v>5</v>
      </c>
      <c r="B5" s="81" t="s">
        <v>26</v>
      </c>
      <c r="C5" s="82">
        <v>2.0571069182389934</v>
      </c>
      <c r="D5" s="82">
        <v>1.6754088050314466</v>
      </c>
      <c r="E5" s="82">
        <v>1.9275548504733004</v>
      </c>
      <c r="F5" s="82">
        <v>1.4501469628509016</v>
      </c>
      <c r="G5" s="82">
        <v>1.2333748828147648</v>
      </c>
      <c r="H5" s="82">
        <v>1.0239957192544518</v>
      </c>
      <c r="I5" s="82">
        <v>0.8146698206751769</v>
      </c>
      <c r="J5" s="82">
        <v>0.6888756408552934</v>
      </c>
      <c r="K5" s="82">
        <v>0.73535962836313384</v>
      </c>
      <c r="L5" s="82">
        <v>0.65115815812746447</v>
      </c>
      <c r="M5" s="82">
        <v>0.56674256928641098</v>
      </c>
      <c r="N5" s="82">
        <v>0.48801595960780764</v>
      </c>
      <c r="O5" s="82">
        <v>0.47251377033051623</v>
      </c>
      <c r="P5" s="82">
        <v>0.41868411402824524</v>
      </c>
      <c r="Q5" s="82">
        <v>0.37830575124883536</v>
      </c>
      <c r="R5" s="82">
        <v>0.31725351905886806</v>
      </c>
      <c r="S5" s="82">
        <v>0.26580468368051263</v>
      </c>
      <c r="T5" s="82">
        <v>0.12258221477415289</v>
      </c>
      <c r="U5" s="82"/>
      <c r="V5" s="82"/>
      <c r="W5" s="82"/>
      <c r="X5" s="82"/>
      <c r="Y5" s="82"/>
      <c r="Z5" s="82"/>
      <c r="AA5" s="82"/>
      <c r="AB5" s="82"/>
      <c r="AC5" s="82"/>
      <c r="AD5" s="82"/>
      <c r="AE5" s="82"/>
      <c r="AF5" s="82"/>
      <c r="AG5" s="82"/>
      <c r="AH5" s="82"/>
      <c r="AI5" s="82"/>
      <c r="AJ5" s="83"/>
      <c r="AK5" s="83"/>
      <c r="AL5" s="83"/>
      <c r="AM5" s="83"/>
      <c r="AN5" s="83"/>
      <c r="AO5" s="83"/>
      <c r="AP5" s="83"/>
      <c r="AQ5" s="83"/>
      <c r="AR5" s="83"/>
      <c r="AS5" s="83"/>
      <c r="AT5" s="83"/>
    </row>
    <row r="6" spans="1:46" x14ac:dyDescent="0.25">
      <c r="A6" s="76" t="s">
        <v>0</v>
      </c>
      <c r="B6" s="77" t="s">
        <v>70</v>
      </c>
      <c r="C6" s="78">
        <v>0.88800000000000001</v>
      </c>
      <c r="D6" s="78">
        <v>0.66900000000000004</v>
      </c>
      <c r="E6" s="78">
        <v>0.61499999999999999</v>
      </c>
      <c r="F6" s="78">
        <v>0.94499999999999995</v>
      </c>
      <c r="G6" s="78">
        <v>0.86899999999999999</v>
      </c>
      <c r="H6" s="78">
        <v>0.73199999999999998</v>
      </c>
      <c r="I6" s="78">
        <v>0.628</v>
      </c>
      <c r="J6" s="78">
        <v>0.52900000000000003</v>
      </c>
      <c r="K6" s="78">
        <v>0.44400000000000001</v>
      </c>
      <c r="L6" s="78">
        <v>0.35699999999999998</v>
      </c>
      <c r="M6" s="78">
        <v>0.252</v>
      </c>
      <c r="N6" s="78">
        <v>0.20200000000000001</v>
      </c>
      <c r="O6" s="78">
        <v>0.16800000000000001</v>
      </c>
      <c r="P6" s="78">
        <v>0.14099999999999999</v>
      </c>
      <c r="Q6" s="78">
        <v>0.09</v>
      </c>
      <c r="R6" s="78"/>
      <c r="S6" s="78"/>
      <c r="T6" s="78"/>
      <c r="U6" s="78"/>
      <c r="V6" s="78"/>
      <c r="W6" s="78"/>
      <c r="X6" s="78"/>
      <c r="Y6" s="78"/>
      <c r="Z6" s="78"/>
      <c r="AA6" s="78"/>
      <c r="AB6" s="78"/>
      <c r="AC6" s="78"/>
      <c r="AD6" s="78"/>
      <c r="AE6" s="78"/>
      <c r="AF6" s="78"/>
      <c r="AG6" s="78"/>
      <c r="AH6" s="78"/>
      <c r="AI6" s="78"/>
      <c r="AJ6" s="79"/>
      <c r="AK6" s="79"/>
      <c r="AL6" s="79"/>
      <c r="AM6" s="79"/>
      <c r="AN6" s="79"/>
      <c r="AO6" s="79"/>
      <c r="AP6" s="79"/>
      <c r="AQ6" s="79"/>
      <c r="AR6" s="79"/>
      <c r="AS6" s="79"/>
      <c r="AT6" s="79"/>
    </row>
    <row r="7" spans="1:46" x14ac:dyDescent="0.25">
      <c r="A7" s="80" t="s">
        <v>1</v>
      </c>
      <c r="B7" s="81" t="s">
        <v>26</v>
      </c>
      <c r="C7" s="82">
        <v>0.69</v>
      </c>
      <c r="D7" s="82">
        <v>0.65</v>
      </c>
      <c r="E7" s="82">
        <v>0.32</v>
      </c>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3"/>
      <c r="AK7" s="83"/>
      <c r="AL7" s="83"/>
      <c r="AM7" s="83"/>
      <c r="AN7" s="83"/>
      <c r="AO7" s="83"/>
      <c r="AP7" s="83"/>
      <c r="AQ7" s="83"/>
      <c r="AR7" s="83"/>
      <c r="AS7" s="83"/>
      <c r="AT7" s="83"/>
    </row>
    <row r="8" spans="1:46" x14ac:dyDescent="0.25">
      <c r="A8" s="76" t="s">
        <v>3</v>
      </c>
      <c r="B8" s="77" t="s">
        <v>26</v>
      </c>
      <c r="C8" s="78">
        <v>0.84711593922842288</v>
      </c>
      <c r="D8" s="78">
        <v>0.94685744988253462</v>
      </c>
      <c r="E8" s="78">
        <v>0.74368363505345791</v>
      </c>
      <c r="F8" s="78">
        <v>0.63684973754734397</v>
      </c>
      <c r="G8" s="78">
        <v>0.79557059921240669</v>
      </c>
      <c r="H8" s="78">
        <v>0.72859948474649694</v>
      </c>
      <c r="I8" s="78">
        <v>0.73311806505869781</v>
      </c>
      <c r="J8" s="78">
        <v>0.6057032477078419</v>
      </c>
      <c r="K8" s="78">
        <v>0.51782995973455581</v>
      </c>
      <c r="L8" s="78">
        <v>0.45264803556424382</v>
      </c>
      <c r="M8" s="78">
        <v>0.39793308640789482</v>
      </c>
      <c r="N8" s="78">
        <v>0.35015230871221092</v>
      </c>
      <c r="O8" s="78">
        <v>0.30669149287785763</v>
      </c>
      <c r="P8" s="78">
        <v>0.26556447579548215</v>
      </c>
      <c r="Q8" s="78">
        <v>0.23337843144695358</v>
      </c>
      <c r="R8" s="78">
        <v>0.20521654251295851</v>
      </c>
      <c r="S8" s="78">
        <v>0.17603253101769908</v>
      </c>
      <c r="T8" s="78">
        <v>0.14706544668682262</v>
      </c>
      <c r="U8" s="78">
        <v>0.13109172001979108</v>
      </c>
      <c r="V8" s="78">
        <v>0.11613656359363919</v>
      </c>
      <c r="W8" s="78">
        <v>9.2763161648742293E-2</v>
      </c>
      <c r="X8" s="78">
        <v>8.1290976920957506E-2</v>
      </c>
      <c r="Y8" s="78">
        <v>7.0095492910594678E-2</v>
      </c>
      <c r="Z8" s="78">
        <v>6.2758809702675653E-2</v>
      </c>
      <c r="AA8" s="78">
        <v>5.9614717113687987E-2</v>
      </c>
      <c r="AB8" s="78">
        <v>5.4819009652732356E-2</v>
      </c>
      <c r="AC8" s="78">
        <v>4.9594645668045903E-2</v>
      </c>
      <c r="AD8" s="78">
        <v>3.7639485989708558E-2</v>
      </c>
      <c r="AE8" s="78">
        <v>3.0448387589175785E-2</v>
      </c>
      <c r="AF8" s="78">
        <v>2.9586798070531987E-2</v>
      </c>
      <c r="AG8" s="78">
        <v>2.8620113956917114E-2</v>
      </c>
      <c r="AH8" s="78"/>
      <c r="AI8" s="78"/>
      <c r="AJ8" s="79"/>
      <c r="AK8" s="79"/>
      <c r="AL8" s="79"/>
      <c r="AM8" s="79"/>
      <c r="AN8" s="79"/>
      <c r="AO8" s="79"/>
      <c r="AP8" s="79"/>
      <c r="AQ8" s="79"/>
      <c r="AR8" s="79"/>
      <c r="AS8" s="79"/>
      <c r="AT8" s="79"/>
    </row>
    <row r="9" spans="1:46" x14ac:dyDescent="0.25">
      <c r="A9" s="80" t="s">
        <v>6</v>
      </c>
      <c r="B9" s="81" t="s">
        <v>70</v>
      </c>
      <c r="C9" s="82">
        <v>2.98</v>
      </c>
      <c r="D9" s="82">
        <v>1.29</v>
      </c>
      <c r="E9" s="82">
        <v>0.77</v>
      </c>
      <c r="F9" s="82">
        <v>0.53</v>
      </c>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3"/>
      <c r="AK9" s="83"/>
      <c r="AL9" s="83"/>
      <c r="AM9" s="83"/>
      <c r="AN9" s="83"/>
      <c r="AO9" s="83"/>
      <c r="AP9" s="83"/>
      <c r="AQ9" s="83"/>
      <c r="AR9" s="83"/>
      <c r="AS9" s="83"/>
      <c r="AT9" s="83"/>
    </row>
    <row r="10" spans="1:46" x14ac:dyDescent="0.25">
      <c r="A10" s="76" t="s">
        <v>12</v>
      </c>
      <c r="B10" s="77" t="s">
        <v>70</v>
      </c>
      <c r="C10" s="78">
        <v>0.32100000000000001</v>
      </c>
      <c r="D10" s="78">
        <v>0.50900000000000001</v>
      </c>
      <c r="E10" s="78">
        <v>0.60399999999999998</v>
      </c>
      <c r="F10" s="78">
        <v>0.51400000000000001</v>
      </c>
      <c r="G10" s="78">
        <v>0.432</v>
      </c>
      <c r="H10" s="78">
        <v>0.35499999999999998</v>
      </c>
      <c r="I10" s="78">
        <v>0.249</v>
      </c>
      <c r="J10" s="78">
        <v>0.20300000000000001</v>
      </c>
      <c r="K10" s="78">
        <v>0.16900000000000001</v>
      </c>
      <c r="L10" s="78">
        <v>0.13800000000000001</v>
      </c>
      <c r="M10" s="78">
        <v>0.111</v>
      </c>
      <c r="N10" s="78">
        <v>0.09</v>
      </c>
      <c r="O10" s="78"/>
      <c r="P10" s="78"/>
      <c r="Q10" s="78"/>
      <c r="R10" s="78"/>
      <c r="S10" s="78"/>
      <c r="T10" s="78"/>
      <c r="U10" s="78"/>
      <c r="V10" s="78"/>
      <c r="W10" s="78"/>
      <c r="X10" s="78"/>
      <c r="Y10" s="78"/>
      <c r="Z10" s="78"/>
      <c r="AA10" s="78"/>
      <c r="AB10" s="78"/>
      <c r="AC10" s="78"/>
      <c r="AD10" s="78"/>
      <c r="AE10" s="78"/>
      <c r="AF10" s="78"/>
      <c r="AG10" s="78"/>
      <c r="AH10" s="78"/>
      <c r="AI10" s="78"/>
      <c r="AJ10" s="79"/>
      <c r="AK10" s="79"/>
      <c r="AL10" s="79"/>
      <c r="AM10" s="79"/>
      <c r="AN10" s="79"/>
      <c r="AO10" s="79"/>
      <c r="AP10" s="79"/>
      <c r="AQ10" s="79"/>
      <c r="AR10" s="79"/>
      <c r="AS10" s="79"/>
      <c r="AT10" s="79"/>
    </row>
    <row r="11" spans="1:46" x14ac:dyDescent="0.25">
      <c r="A11" s="80" t="s">
        <v>8</v>
      </c>
      <c r="B11" s="81" t="s">
        <v>26</v>
      </c>
      <c r="C11" s="82">
        <v>0.33703229050723416</v>
      </c>
      <c r="D11" s="82">
        <v>0.425075371636218</v>
      </c>
      <c r="E11" s="82">
        <v>0.54660778944560795</v>
      </c>
      <c r="F11" s="82">
        <v>0.59553921263880549</v>
      </c>
      <c r="G11" s="82">
        <v>0.53412142433132948</v>
      </c>
      <c r="H11" s="82">
        <v>0.47894075721511575</v>
      </c>
      <c r="I11" s="82">
        <v>0.46994656816199248</v>
      </c>
      <c r="J11" s="82">
        <v>0.46870432856540772</v>
      </c>
      <c r="K11" s="82">
        <v>0.38113010150458754</v>
      </c>
      <c r="L11" s="82">
        <v>0.2721154368348</v>
      </c>
      <c r="M11" s="82">
        <v>0.21257728712738994</v>
      </c>
      <c r="N11" s="82">
        <v>0.17383662409233053</v>
      </c>
      <c r="O11" s="82">
        <v>0.14630046315000048</v>
      </c>
      <c r="P11" s="82">
        <v>0.125641417059495</v>
      </c>
      <c r="Q11" s="82">
        <v>0.10959622119758508</v>
      </c>
      <c r="R11" s="82">
        <v>9.6564777147322714E-2</v>
      </c>
      <c r="S11" s="82">
        <v>8.6008219743254538E-2</v>
      </c>
      <c r="T11" s="82">
        <v>7.7314248205880967E-2</v>
      </c>
      <c r="U11" s="82">
        <v>6.986326841105571E-2</v>
      </c>
      <c r="V11" s="82">
        <v>6.3531463421513487E-2</v>
      </c>
      <c r="W11" s="82">
        <v>5.8102739832310117E-2</v>
      </c>
      <c r="X11" s="82">
        <v>5.3426254646211771E-2</v>
      </c>
      <c r="Y11" s="82">
        <v>4.936564693450135E-2</v>
      </c>
      <c r="Z11" s="82">
        <v>4.2498169697617168E-2</v>
      </c>
      <c r="AA11" s="82">
        <v>3.3285255644855218E-2</v>
      </c>
      <c r="AB11" s="82">
        <v>2.8999854016396175E-2</v>
      </c>
      <c r="AC11" s="82">
        <v>2.703583548969319E-2</v>
      </c>
      <c r="AD11" s="82">
        <v>2.5325492880757975E-2</v>
      </c>
      <c r="AE11" s="82">
        <v>2.3766888320763346E-2</v>
      </c>
      <c r="AF11" s="82">
        <v>2.2353144748358283E-2</v>
      </c>
      <c r="AG11" s="82">
        <v>2.1076810032437349E-2</v>
      </c>
      <c r="AH11" s="82">
        <v>1.9911232644393297E-2</v>
      </c>
      <c r="AI11" s="82">
        <v>1.884359595395859E-2</v>
      </c>
      <c r="AJ11" s="83">
        <v>1.7863044827532842E-2</v>
      </c>
      <c r="AK11" s="83">
        <v>1.6939192753224155E-2</v>
      </c>
      <c r="AL11" s="83">
        <v>1.5783327184924038E-2</v>
      </c>
      <c r="AM11" s="83">
        <v>1.4477984997051739E-2</v>
      </c>
      <c r="AN11" s="83">
        <v>1.3801101377993338E-2</v>
      </c>
      <c r="AO11" s="83">
        <v>1.3173064417330235E-2</v>
      </c>
      <c r="AP11" s="83">
        <v>1.2585113130141535E-2</v>
      </c>
      <c r="AQ11" s="83">
        <v>1.2042205035444838E-2</v>
      </c>
      <c r="AR11" s="83">
        <v>1.1535205385537525E-2</v>
      </c>
      <c r="AS11" s="83">
        <v>6.6282606007119372E-3</v>
      </c>
      <c r="AT11" s="83">
        <v>6.3471079316906693E-3</v>
      </c>
    </row>
    <row r="12" spans="1:46" x14ac:dyDescent="0.25">
      <c r="A12" s="76" t="s">
        <v>4</v>
      </c>
      <c r="B12" s="77" t="s">
        <v>26</v>
      </c>
      <c r="C12" s="78">
        <v>0.22</v>
      </c>
      <c r="D12" s="78">
        <v>0.18</v>
      </c>
      <c r="E12" s="78">
        <v>0.39</v>
      </c>
      <c r="F12" s="78">
        <v>0.44</v>
      </c>
      <c r="G12" s="78">
        <v>0.51</v>
      </c>
      <c r="H12" s="78">
        <v>0.5</v>
      </c>
      <c r="I12" s="78">
        <v>0.33</v>
      </c>
      <c r="J12" s="78">
        <v>0.26</v>
      </c>
      <c r="K12" s="78">
        <v>0.21</v>
      </c>
      <c r="L12" s="78">
        <v>0.17</v>
      </c>
      <c r="M12" s="78">
        <v>0.14000000000000001</v>
      </c>
      <c r="N12" s="78">
        <v>0.11</v>
      </c>
      <c r="O12" s="78">
        <v>0.1</v>
      </c>
      <c r="P12" s="78">
        <v>0.08</v>
      </c>
      <c r="Q12" s="78">
        <v>7.0000000000000007E-2</v>
      </c>
      <c r="R12" s="78">
        <v>0.06</v>
      </c>
      <c r="S12" s="78"/>
      <c r="T12" s="78"/>
      <c r="U12" s="78"/>
      <c r="V12" s="78"/>
      <c r="W12" s="78"/>
      <c r="X12" s="78"/>
      <c r="Y12" s="78"/>
      <c r="Z12" s="78"/>
      <c r="AA12" s="78"/>
      <c r="AB12" s="78"/>
      <c r="AC12" s="78"/>
      <c r="AD12" s="78"/>
      <c r="AE12" s="78"/>
      <c r="AF12" s="78"/>
      <c r="AG12" s="78"/>
      <c r="AH12" s="78"/>
      <c r="AI12" s="78"/>
      <c r="AJ12" s="79"/>
      <c r="AK12" s="79"/>
      <c r="AL12" s="79"/>
      <c r="AM12" s="79"/>
      <c r="AN12" s="79"/>
      <c r="AO12" s="79"/>
      <c r="AP12" s="79"/>
      <c r="AQ12" s="79"/>
      <c r="AR12" s="79"/>
      <c r="AS12" s="79"/>
      <c r="AT12" s="79"/>
    </row>
    <row r="13" spans="1:46" x14ac:dyDescent="0.25">
      <c r="A13" s="80" t="s">
        <v>21</v>
      </c>
      <c r="B13" s="81" t="s">
        <v>86</v>
      </c>
      <c r="C13" s="82">
        <v>0.16868765276403402</v>
      </c>
      <c r="D13" s="82">
        <v>0.20193820171594323</v>
      </c>
      <c r="E13" s="82">
        <v>0.12429091825667066</v>
      </c>
      <c r="F13" s="82">
        <v>9.123346251837651E-2</v>
      </c>
      <c r="G13" s="82">
        <v>7.1647143721992906E-2</v>
      </c>
      <c r="H13" s="82">
        <v>5.9439060039926425E-2</v>
      </c>
      <c r="I13" s="82">
        <v>5.0595542389879511E-2</v>
      </c>
      <c r="J13" s="82">
        <v>4.4882468559834618E-2</v>
      </c>
      <c r="K13" s="82">
        <v>4.065554846804327E-2</v>
      </c>
      <c r="L13" s="82">
        <v>3.6270555605016325E-2</v>
      </c>
      <c r="M13" s="82">
        <v>3.0211108723749248E-2</v>
      </c>
      <c r="N13" s="82">
        <v>8.4792493233428572E-3</v>
      </c>
      <c r="O13" s="82">
        <v>7.536127060576811E-3</v>
      </c>
      <c r="P13" s="82">
        <v>6.4381934726301989E-3</v>
      </c>
      <c r="Q13" s="82">
        <v>5.6620140742083122E-3</v>
      </c>
      <c r="R13" s="82">
        <v>3.9814190577234978E-3</v>
      </c>
      <c r="S13" s="82">
        <v>3.6518355378919063E-3</v>
      </c>
      <c r="T13" s="82">
        <v>3.3653128196641964E-3</v>
      </c>
      <c r="U13" s="82">
        <v>2.8641554018371328E-3</v>
      </c>
      <c r="V13" s="82">
        <v>1.7975698774752866E-3</v>
      </c>
      <c r="W13" s="82">
        <v>1.6642909522001949E-3</v>
      </c>
      <c r="X13" s="82">
        <v>1.5490376422483583E-3</v>
      </c>
      <c r="Y13" s="82">
        <v>1.4491061296323835E-3</v>
      </c>
      <c r="Z13" s="82">
        <v>1.3595587512362155E-3</v>
      </c>
      <c r="AA13" s="82"/>
      <c r="AB13" s="82"/>
      <c r="AC13" s="82"/>
      <c r="AD13" s="82"/>
      <c r="AE13" s="82"/>
      <c r="AF13" s="82"/>
      <c r="AG13" s="82"/>
      <c r="AH13" s="82"/>
      <c r="AI13" s="82"/>
      <c r="AJ13" s="83"/>
      <c r="AK13" s="83"/>
      <c r="AL13" s="83"/>
      <c r="AM13" s="83"/>
      <c r="AN13" s="83"/>
      <c r="AO13" s="83"/>
      <c r="AP13" s="83"/>
      <c r="AQ13" s="83"/>
      <c r="AR13" s="83"/>
      <c r="AS13" s="83"/>
      <c r="AT13" s="83"/>
    </row>
    <row r="14" spans="1:46" x14ac:dyDescent="0.25">
      <c r="A14" s="76" t="s">
        <v>10</v>
      </c>
      <c r="B14" s="77" t="s">
        <v>26</v>
      </c>
      <c r="C14" s="78">
        <v>0.20823165029200735</v>
      </c>
      <c r="D14" s="78">
        <v>0.13682677988145028</v>
      </c>
      <c r="E14" s="78">
        <v>7.4336985273891251E-2</v>
      </c>
      <c r="F14" s="78">
        <v>4.9840429093312724E-2</v>
      </c>
      <c r="G14" s="78">
        <v>3.6959955442321869E-2</v>
      </c>
      <c r="H14" s="78">
        <v>2.8968199569418589E-2</v>
      </c>
      <c r="I14" s="78">
        <v>2.3246071484501179E-2</v>
      </c>
      <c r="J14" s="78">
        <v>1.930455799886948E-2</v>
      </c>
      <c r="K14" s="78">
        <v>1.4091773502697228E-2</v>
      </c>
      <c r="L14" s="78">
        <v>1.2027410831218721E-2</v>
      </c>
      <c r="M14" s="78">
        <v>1.0387226298379579E-2</v>
      </c>
      <c r="N14" s="78">
        <v>9.1079611292876252E-3</v>
      </c>
      <c r="O14" s="78">
        <v>8.0984179225408685E-3</v>
      </c>
      <c r="P14" s="78">
        <v>7.2360819151633124E-3</v>
      </c>
      <c r="Q14" s="78">
        <v>6.4763936488870617E-3</v>
      </c>
      <c r="R14" s="78">
        <v>5.8469552777682971E-3</v>
      </c>
      <c r="S14" s="78">
        <v>5.3094774750720823E-3</v>
      </c>
      <c r="T14" s="78">
        <v>4.8322045143899556E-3</v>
      </c>
      <c r="U14" s="78">
        <v>4.4218552483893401E-3</v>
      </c>
      <c r="V14" s="78">
        <v>4.0574546153411351E-3</v>
      </c>
      <c r="W14" s="78">
        <v>3.7245767463535057E-3</v>
      </c>
      <c r="X14" s="78">
        <v>3.4427536383685032E-3</v>
      </c>
      <c r="Y14" s="78">
        <v>3.1909992248270848E-3</v>
      </c>
      <c r="Z14" s="78"/>
      <c r="AA14" s="78"/>
      <c r="AB14" s="78"/>
      <c r="AC14" s="78"/>
      <c r="AD14" s="78"/>
      <c r="AE14" s="78"/>
      <c r="AF14" s="78"/>
      <c r="AG14" s="78"/>
      <c r="AH14" s="78"/>
      <c r="AI14" s="78"/>
      <c r="AJ14" s="79"/>
      <c r="AK14" s="79"/>
      <c r="AL14" s="79"/>
      <c r="AM14" s="79"/>
      <c r="AN14" s="79"/>
      <c r="AO14" s="79"/>
      <c r="AP14" s="79"/>
      <c r="AQ14" s="79"/>
      <c r="AR14" s="79"/>
      <c r="AS14" s="79"/>
      <c r="AT14" s="79"/>
    </row>
    <row r="15" spans="1:46" x14ac:dyDescent="0.25">
      <c r="A15" s="80" t="s">
        <v>13</v>
      </c>
      <c r="B15" s="81" t="s">
        <v>70</v>
      </c>
      <c r="C15" s="82">
        <v>1.2282442199999999E-2</v>
      </c>
      <c r="D15" s="82">
        <v>1.0207026270000003E-2</v>
      </c>
      <c r="E15" s="82">
        <v>8.603217157499999E-3</v>
      </c>
      <c r="F15" s="82">
        <v>7.6599124875000009E-3</v>
      </c>
      <c r="G15" s="82">
        <v>7.0995313725000023E-3</v>
      </c>
      <c r="H15" s="82">
        <v>6.5817849825000009E-3</v>
      </c>
      <c r="I15" s="82">
        <v>6.1503852899999992E-3</v>
      </c>
      <c r="J15" s="82">
        <v>5.7720741750000009E-3</v>
      </c>
      <c r="K15" s="82">
        <v>5.4514033874999996E-3</v>
      </c>
      <c r="L15" s="82">
        <v>5.1376967775000008E-3</v>
      </c>
      <c r="M15" s="82">
        <v>4.871009745E-3</v>
      </c>
      <c r="N15" s="82">
        <v>4.6306014824999998E-3</v>
      </c>
      <c r="O15" s="82">
        <v>4.4242251375000013E-3</v>
      </c>
      <c r="P15" s="82">
        <v>4.214905327499999E-3</v>
      </c>
      <c r="Q15" s="82">
        <v>4.0308022124999994E-3</v>
      </c>
      <c r="R15" s="82">
        <v>3.8158685774999997E-3</v>
      </c>
      <c r="S15" s="82"/>
      <c r="T15" s="82"/>
      <c r="U15" s="82"/>
      <c r="V15" s="82"/>
      <c r="W15" s="82"/>
      <c r="X15" s="82"/>
      <c r="Y15" s="82"/>
      <c r="Z15" s="82"/>
      <c r="AA15" s="82"/>
      <c r="AB15" s="82"/>
      <c r="AC15" s="82"/>
      <c r="AD15" s="82"/>
      <c r="AE15" s="82"/>
      <c r="AF15" s="82"/>
      <c r="AG15" s="82"/>
      <c r="AH15" s="82"/>
      <c r="AI15" s="82"/>
      <c r="AJ15" s="83"/>
      <c r="AK15" s="83"/>
      <c r="AL15" s="83"/>
      <c r="AM15" s="83"/>
      <c r="AN15" s="83"/>
      <c r="AO15" s="83"/>
      <c r="AP15" s="83"/>
      <c r="AQ15" s="83"/>
      <c r="AR15" s="83"/>
      <c r="AS15" s="83"/>
      <c r="AT15" s="83"/>
    </row>
    <row r="16" spans="1:46" x14ac:dyDescent="0.25">
      <c r="A16" s="76" t="s">
        <v>20</v>
      </c>
      <c r="B16" s="77" t="s">
        <v>70</v>
      </c>
      <c r="C16" s="78">
        <v>5.0999999999999997E-2</v>
      </c>
      <c r="D16" s="78">
        <v>6.4000000000000001E-2</v>
      </c>
      <c r="E16" s="78">
        <v>4.2999999999999997E-2</v>
      </c>
      <c r="F16" s="78">
        <v>0.03</v>
      </c>
      <c r="G16" s="78">
        <v>2.1000000000000001E-2</v>
      </c>
      <c r="H16" s="78">
        <v>1.4999999999999999E-2</v>
      </c>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9"/>
      <c r="AK16" s="79"/>
      <c r="AL16" s="79"/>
      <c r="AM16" s="79"/>
      <c r="AN16" s="79"/>
      <c r="AO16" s="79"/>
      <c r="AP16" s="79"/>
      <c r="AQ16" s="79"/>
      <c r="AR16" s="79"/>
      <c r="AS16" s="79"/>
      <c r="AT16" s="79"/>
    </row>
    <row r="17" spans="1:46" x14ac:dyDescent="0.25">
      <c r="A17" s="80" t="s">
        <v>15</v>
      </c>
      <c r="B17" s="81" t="s">
        <v>70</v>
      </c>
      <c r="C17" s="82">
        <v>2.4799999999999999E-2</v>
      </c>
      <c r="D17" s="82">
        <v>2.2200000000000001E-2</v>
      </c>
      <c r="E17" s="82">
        <v>0.02</v>
      </c>
      <c r="F17" s="82">
        <v>1.7999999999999999E-2</v>
      </c>
      <c r="G17" s="82">
        <v>1.6199999999999999E-2</v>
      </c>
      <c r="H17" s="82">
        <v>1.4199999999999999E-2</v>
      </c>
      <c r="I17" s="82">
        <v>1.2E-2</v>
      </c>
      <c r="J17" s="82">
        <v>1.0999999999999999E-2</v>
      </c>
      <c r="K17" s="82">
        <v>0.01</v>
      </c>
      <c r="L17" s="82">
        <v>8.8000000000000005E-3</v>
      </c>
      <c r="M17" s="82">
        <v>7.0000000000000001E-3</v>
      </c>
      <c r="N17" s="82">
        <v>6.6E-3</v>
      </c>
      <c r="O17" s="82">
        <v>6.0000000000000001E-3</v>
      </c>
      <c r="P17" s="82">
        <v>5.5999999999999999E-3</v>
      </c>
      <c r="Q17" s="82"/>
      <c r="R17" s="82"/>
      <c r="S17" s="82"/>
      <c r="T17" s="82"/>
      <c r="U17" s="82"/>
      <c r="V17" s="82"/>
      <c r="W17" s="82"/>
      <c r="X17" s="82"/>
      <c r="Y17" s="82"/>
      <c r="Z17" s="82"/>
      <c r="AA17" s="82"/>
      <c r="AB17" s="82"/>
      <c r="AC17" s="82"/>
      <c r="AD17" s="82"/>
      <c r="AE17" s="82"/>
      <c r="AF17" s="82"/>
      <c r="AG17" s="82"/>
      <c r="AH17" s="82"/>
      <c r="AI17" s="82"/>
      <c r="AJ17" s="83"/>
      <c r="AK17" s="83"/>
      <c r="AL17" s="83"/>
      <c r="AM17" s="83"/>
      <c r="AN17" s="83"/>
      <c r="AO17" s="83"/>
      <c r="AP17" s="83"/>
      <c r="AQ17" s="83"/>
      <c r="AR17" s="83"/>
      <c r="AS17" s="83"/>
      <c r="AT17" s="83"/>
    </row>
    <row r="18" spans="1:46" x14ac:dyDescent="0.25">
      <c r="A18" s="76" t="s">
        <v>14</v>
      </c>
      <c r="B18" s="77" t="s">
        <v>70</v>
      </c>
      <c r="C18" s="78">
        <v>3.2500000000000001E-2</v>
      </c>
      <c r="D18" s="78">
        <v>2.3E-2</v>
      </c>
      <c r="E18" s="78">
        <v>1.9800000000000002E-2</v>
      </c>
      <c r="F18" s="78">
        <v>1.72E-2</v>
      </c>
      <c r="G18" s="78">
        <v>1.5099999999999999E-2</v>
      </c>
      <c r="H18" s="78">
        <v>1.3300000000000001E-2</v>
      </c>
      <c r="I18" s="78">
        <v>1.1699999999999999E-2</v>
      </c>
      <c r="J18" s="78">
        <v>1.04E-2</v>
      </c>
      <c r="K18" s="78">
        <v>9.300000000000001E-3</v>
      </c>
      <c r="L18" s="78">
        <v>8.4000000000000012E-3</v>
      </c>
      <c r="M18" s="78">
        <v>7.4999999999999997E-3</v>
      </c>
      <c r="N18" s="78">
        <v>6.7999999999999996E-3</v>
      </c>
      <c r="O18" s="78">
        <v>6.0999999999999995E-3</v>
      </c>
      <c r="P18" s="78">
        <v>5.5999999999999999E-3</v>
      </c>
      <c r="Q18" s="78">
        <v>3.3E-3</v>
      </c>
      <c r="R18" s="78"/>
      <c r="S18" s="78"/>
      <c r="T18" s="78"/>
      <c r="U18" s="78"/>
      <c r="V18" s="78"/>
      <c r="W18" s="78"/>
      <c r="X18" s="78"/>
      <c r="Y18" s="78"/>
      <c r="Z18" s="78"/>
      <c r="AA18" s="78"/>
      <c r="AB18" s="78"/>
      <c r="AC18" s="78"/>
      <c r="AD18" s="78"/>
      <c r="AE18" s="78"/>
      <c r="AF18" s="78"/>
      <c r="AG18" s="78"/>
      <c r="AH18" s="78"/>
      <c r="AI18" s="78"/>
      <c r="AJ18" s="79"/>
      <c r="AK18" s="79"/>
      <c r="AL18" s="79"/>
      <c r="AM18" s="79"/>
      <c r="AN18" s="79"/>
      <c r="AO18" s="79"/>
      <c r="AP18" s="79"/>
      <c r="AQ18" s="79"/>
      <c r="AR18" s="79"/>
      <c r="AS18" s="79"/>
      <c r="AT18" s="79"/>
    </row>
    <row r="19" spans="1:46" x14ac:dyDescent="0.25">
      <c r="A19" s="80" t="s">
        <v>71</v>
      </c>
      <c r="B19" s="81" t="s">
        <v>70</v>
      </c>
      <c r="C19" s="82">
        <v>0.1627145446977315</v>
      </c>
      <c r="D19" s="82">
        <v>0.13008145146026376</v>
      </c>
      <c r="E19" s="82">
        <v>0.37025503771555457</v>
      </c>
      <c r="F19" s="82">
        <v>0.46540934494972569</v>
      </c>
      <c r="G19" s="82">
        <v>0.41627345882731104</v>
      </c>
      <c r="H19" s="82">
        <v>0.38157635556660552</v>
      </c>
      <c r="I19" s="82">
        <v>0.35269505535155282</v>
      </c>
      <c r="J19" s="82">
        <v>0.3292032070246777</v>
      </c>
      <c r="K19" s="82">
        <v>0.31228259879662912</v>
      </c>
      <c r="L19" s="82">
        <v>0.2969038650071486</v>
      </c>
      <c r="M19" s="82">
        <v>0.28236857211568361</v>
      </c>
      <c r="N19" s="82">
        <v>0.26818543411094947</v>
      </c>
      <c r="O19" s="82">
        <v>0.25525580961392802</v>
      </c>
      <c r="P19" s="82">
        <v>0.2433207647377805</v>
      </c>
      <c r="Q19" s="82">
        <v>0.23189393179648601</v>
      </c>
      <c r="R19" s="82">
        <v>0.2205646096589445</v>
      </c>
      <c r="S19" s="82">
        <v>0.21007009535825286</v>
      </c>
      <c r="T19" s="82">
        <v>0.20043915084130631</v>
      </c>
      <c r="U19" s="82">
        <v>0.19110109710516385</v>
      </c>
      <c r="V19" s="82">
        <v>0.18173304052460526</v>
      </c>
      <c r="W19" s="82"/>
      <c r="X19" s="82"/>
      <c r="Y19" s="82"/>
      <c r="Z19" s="82"/>
      <c r="AA19" s="82"/>
      <c r="AB19" s="82"/>
      <c r="AC19" s="82"/>
      <c r="AD19" s="82"/>
      <c r="AE19" s="82"/>
      <c r="AF19" s="82"/>
      <c r="AG19" s="82"/>
      <c r="AH19" s="82"/>
      <c r="AI19" s="82"/>
      <c r="AJ19" s="83"/>
      <c r="AK19" s="83"/>
      <c r="AL19" s="83"/>
      <c r="AM19" s="83"/>
      <c r="AN19" s="83"/>
      <c r="AO19" s="83"/>
      <c r="AP19" s="83"/>
      <c r="AQ19" s="83"/>
      <c r="AR19" s="83"/>
      <c r="AS19" s="83"/>
      <c r="AT19" s="83"/>
    </row>
    <row r="20" spans="1:46" x14ac:dyDescent="0.25">
      <c r="A20" s="76" t="s">
        <v>9</v>
      </c>
      <c r="B20" s="77" t="s">
        <v>26</v>
      </c>
      <c r="C20" s="78">
        <v>8.5048406237096912E-3</v>
      </c>
      <c r="D20" s="78">
        <v>6.5861036544645118E-2</v>
      </c>
      <c r="E20" s="78">
        <v>4.1470589441408155E-2</v>
      </c>
      <c r="F20" s="78">
        <v>2.9533102994100342E-2</v>
      </c>
      <c r="G20" s="78">
        <v>2.2725415651474252E-2</v>
      </c>
      <c r="H20" s="78">
        <v>1.8082774158595952E-2</v>
      </c>
      <c r="I20" s="78">
        <v>1.5052957838218603E-2</v>
      </c>
      <c r="J20" s="78">
        <v>1.2814371024519681E-2</v>
      </c>
      <c r="K20" s="78">
        <v>1.1023708951648083E-2</v>
      </c>
      <c r="L20" s="78">
        <v>9.654608979733189E-3</v>
      </c>
      <c r="M20" s="78">
        <v>8.5889059642766941E-3</v>
      </c>
      <c r="N20" s="78">
        <v>7.7140861425297972E-3</v>
      </c>
      <c r="O20" s="78">
        <v>6.9847593747018703E-3</v>
      </c>
      <c r="P20" s="78">
        <v>6.3686344807655686E-3</v>
      </c>
      <c r="Q20" s="78">
        <v>5.8165272944592705E-3</v>
      </c>
      <c r="R20" s="78">
        <v>5.3527169764832861E-3</v>
      </c>
      <c r="S20" s="78">
        <v>4.9614848092743562E-3</v>
      </c>
      <c r="T20" s="78"/>
      <c r="U20" s="78"/>
      <c r="V20" s="78"/>
      <c r="W20" s="78"/>
      <c r="X20" s="78"/>
      <c r="Y20" s="78"/>
      <c r="Z20" s="78"/>
      <c r="AA20" s="78"/>
      <c r="AB20" s="78"/>
      <c r="AC20" s="78"/>
      <c r="AD20" s="78"/>
      <c r="AE20" s="78"/>
      <c r="AF20" s="78"/>
      <c r="AG20" s="78"/>
      <c r="AH20" s="78"/>
      <c r="AI20" s="78"/>
      <c r="AJ20" s="79"/>
      <c r="AK20" s="79"/>
      <c r="AL20" s="79"/>
      <c r="AM20" s="79"/>
      <c r="AN20" s="79"/>
      <c r="AO20" s="79"/>
      <c r="AP20" s="79"/>
      <c r="AQ20" s="79"/>
      <c r="AR20" s="79"/>
      <c r="AS20" s="79"/>
      <c r="AT20" s="79"/>
    </row>
    <row r="21" spans="1:46" x14ac:dyDescent="0.25">
      <c r="A21" s="80" t="s">
        <v>2</v>
      </c>
      <c r="B21" s="81" t="s">
        <v>70</v>
      </c>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3"/>
      <c r="AK21" s="83"/>
      <c r="AL21" s="83"/>
      <c r="AM21" s="83"/>
      <c r="AN21" s="83"/>
      <c r="AO21" s="83"/>
      <c r="AP21" s="83"/>
      <c r="AQ21" s="83"/>
      <c r="AR21" s="83"/>
      <c r="AS21" s="83"/>
      <c r="AT21" s="83"/>
    </row>
    <row r="22" spans="1:46" x14ac:dyDescent="0.25">
      <c r="A22" s="76" t="s">
        <v>11</v>
      </c>
      <c r="B22" s="77" t="s">
        <v>70</v>
      </c>
      <c r="C22" s="78">
        <v>6.4007524616383664E-3</v>
      </c>
      <c r="D22" s="78">
        <v>5.2434222773031849E-3</v>
      </c>
      <c r="E22" s="78">
        <v>4.3882176097385711E-3</v>
      </c>
      <c r="F22" s="78">
        <v>3.7363391375914629E-3</v>
      </c>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9"/>
      <c r="AK22" s="79"/>
      <c r="AL22" s="79"/>
      <c r="AM22" s="79"/>
      <c r="AN22" s="79"/>
      <c r="AO22" s="79"/>
      <c r="AP22" s="79"/>
      <c r="AQ22" s="79"/>
      <c r="AR22" s="79"/>
      <c r="AS22" s="79"/>
      <c r="AT22" s="79"/>
    </row>
    <row r="23" spans="1:46" x14ac:dyDescent="0.25">
      <c r="A23" s="80" t="s">
        <v>17</v>
      </c>
      <c r="B23" s="81" t="s">
        <v>70</v>
      </c>
      <c r="C23" s="82">
        <v>1.0632290328071951E-3</v>
      </c>
      <c r="D23" s="82">
        <v>7.8339226767903979E-4</v>
      </c>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3"/>
      <c r="AK23" s="83"/>
      <c r="AL23" s="83"/>
      <c r="AM23" s="83"/>
      <c r="AN23" s="83"/>
      <c r="AO23" s="83"/>
      <c r="AP23" s="83"/>
      <c r="AQ23" s="83"/>
      <c r="AR23" s="83"/>
      <c r="AS23" s="83"/>
      <c r="AT23" s="83"/>
    </row>
    <row r="24" spans="1:46" x14ac:dyDescent="0.25">
      <c r="A24" s="84" t="s">
        <v>29</v>
      </c>
      <c r="B24" s="85"/>
      <c r="C24" s="86">
        <f t="shared" ref="C24:AT24" si="0">SUM(C4:C23)</f>
        <v>11.338810471590506</v>
      </c>
      <c r="D24" s="86">
        <f t="shared" si="0"/>
        <v>8.4633066313033769</v>
      </c>
      <c r="E24" s="86">
        <f t="shared" si="0"/>
        <v>7.5996482125143414</v>
      </c>
      <c r="F24" s="86">
        <f t="shared" si="0"/>
        <v>6.541931305704269</v>
      </c>
      <c r="G24" s="86">
        <f t="shared" si="0"/>
        <v>5.1290391713387935</v>
      </c>
      <c r="H24" s="86">
        <f t="shared" si="0"/>
        <v>4.3556841355331111</v>
      </c>
      <c r="I24" s="86">
        <f t="shared" si="0"/>
        <v>3.6961744662500196</v>
      </c>
      <c r="J24" s="86">
        <f t="shared" si="0"/>
        <v>3.1886598959114445</v>
      </c>
      <c r="K24" s="86">
        <f t="shared" si="0"/>
        <v>2.8601247227087949</v>
      </c>
      <c r="L24" s="86">
        <f t="shared" si="0"/>
        <v>2.4181157677271248</v>
      </c>
      <c r="M24" s="86">
        <f t="shared" si="0"/>
        <v>2.0311797656687847</v>
      </c>
      <c r="N24" s="86">
        <f t="shared" si="0"/>
        <v>1.7255222246009589</v>
      </c>
      <c r="O24" s="86">
        <f t="shared" si="0"/>
        <v>1.487905065467622</v>
      </c>
      <c r="P24" s="86">
        <f t="shared" si="0"/>
        <v>1.3096685868170623</v>
      </c>
      <c r="Q24" s="86">
        <f t="shared" si="0"/>
        <v>1.1384600729199146</v>
      </c>
      <c r="R24" s="86">
        <f t="shared" si="0"/>
        <v>0.91859640826756894</v>
      </c>
      <c r="S24" s="86">
        <f t="shared" si="0"/>
        <v>0.75183832762195746</v>
      </c>
      <c r="T24" s="86">
        <f t="shared" si="0"/>
        <v>0.555598577842217</v>
      </c>
      <c r="U24" s="86">
        <f t="shared" si="0"/>
        <v>0.39934209618623712</v>
      </c>
      <c r="V24" s="86">
        <f t="shared" si="0"/>
        <v>0.36725609203257437</v>
      </c>
      <c r="W24" s="86">
        <f t="shared" si="0"/>
        <v>0.15625476917960612</v>
      </c>
      <c r="X24" s="86">
        <f t="shared" si="0"/>
        <v>0.13970902284778614</v>
      </c>
      <c r="Y24" s="86">
        <f t="shared" si="0"/>
        <v>0.1241012451995555</v>
      </c>
      <c r="Z24" s="86">
        <f t="shared" si="0"/>
        <v>0.10661653815152904</v>
      </c>
      <c r="AA24" s="86">
        <f t="shared" si="0"/>
        <v>9.2899972758543198E-2</v>
      </c>
      <c r="AB24" s="86">
        <f t="shared" si="0"/>
        <v>8.3818863669128524E-2</v>
      </c>
      <c r="AC24" s="86">
        <f t="shared" si="0"/>
        <v>7.66304811577391E-2</v>
      </c>
      <c r="AD24" s="86">
        <f t="shared" si="0"/>
        <v>6.2964978870466537E-2</v>
      </c>
      <c r="AE24" s="86">
        <f t="shared" si="0"/>
        <v>5.4215275909939131E-2</v>
      </c>
      <c r="AF24" s="86">
        <f t="shared" si="0"/>
        <v>5.1939942818890271E-2</v>
      </c>
      <c r="AG24" s="86">
        <f t="shared" si="0"/>
        <v>4.9696923989354463E-2</v>
      </c>
      <c r="AH24" s="86">
        <f t="shared" si="0"/>
        <v>1.9911232644393297E-2</v>
      </c>
      <c r="AI24" s="86">
        <f t="shared" si="0"/>
        <v>1.884359595395859E-2</v>
      </c>
      <c r="AJ24" s="87">
        <f t="shared" si="0"/>
        <v>1.7863044827532842E-2</v>
      </c>
      <c r="AK24" s="87">
        <f t="shared" si="0"/>
        <v>1.6939192753224155E-2</v>
      </c>
      <c r="AL24" s="87">
        <f t="shared" si="0"/>
        <v>1.5783327184924038E-2</v>
      </c>
      <c r="AM24" s="87">
        <f t="shared" si="0"/>
        <v>1.4477984997051739E-2</v>
      </c>
      <c r="AN24" s="87">
        <f t="shared" si="0"/>
        <v>1.3801101377993338E-2</v>
      </c>
      <c r="AO24" s="87">
        <f t="shared" si="0"/>
        <v>1.3173064417330235E-2</v>
      </c>
      <c r="AP24" s="87">
        <f t="shared" si="0"/>
        <v>1.2585113130141535E-2</v>
      </c>
      <c r="AQ24" s="87">
        <f t="shared" si="0"/>
        <v>1.2042205035444838E-2</v>
      </c>
      <c r="AR24" s="87">
        <f t="shared" si="0"/>
        <v>1.1535205385537525E-2</v>
      </c>
      <c r="AS24" s="87">
        <f t="shared" si="0"/>
        <v>6.6282606007119372E-3</v>
      </c>
      <c r="AT24" s="87">
        <f t="shared" si="0"/>
        <v>6.3471079316906693E-3</v>
      </c>
    </row>
    <row r="27" spans="1:46" x14ac:dyDescent="0.25">
      <c r="B27" s="88"/>
    </row>
    <row r="28" spans="1:46" x14ac:dyDescent="0.25">
      <c r="B28" s="88"/>
      <c r="C28" s="89"/>
      <c r="D28" s="89"/>
      <c r="E28" s="89"/>
      <c r="F28" s="89"/>
      <c r="G28" s="89"/>
      <c r="H28" s="89"/>
    </row>
    <row r="29" spans="1:46" x14ac:dyDescent="0.25">
      <c r="B29" s="88"/>
    </row>
    <row r="30" spans="1:46" x14ac:dyDescent="0.25">
      <c r="B30" s="88"/>
    </row>
    <row r="31" spans="1:46" x14ac:dyDescent="0.25">
      <c r="B31" s="88"/>
    </row>
    <row r="32" spans="1:46" x14ac:dyDescent="0.25">
      <c r="B32" s="88"/>
    </row>
    <row r="33" spans="2:2" x14ac:dyDescent="0.25">
      <c r="B33" s="88"/>
    </row>
    <row r="34" spans="2:2" x14ac:dyDescent="0.25">
      <c r="B34" s="88"/>
    </row>
    <row r="35" spans="2:2" x14ac:dyDescent="0.25">
      <c r="B35" s="88"/>
    </row>
    <row r="36" spans="2:2" x14ac:dyDescent="0.25">
      <c r="B36" s="88"/>
    </row>
    <row r="37" spans="2:2" x14ac:dyDescent="0.25">
      <c r="B37" s="88"/>
    </row>
    <row r="38" spans="2:2" x14ac:dyDescent="0.25">
      <c r="B38" s="88"/>
    </row>
    <row r="39" spans="2:2" x14ac:dyDescent="0.25">
      <c r="B39" s="88"/>
    </row>
    <row r="40" spans="2:2" x14ac:dyDescent="0.25">
      <c r="B40" s="88"/>
    </row>
    <row r="41" spans="2:2" x14ac:dyDescent="0.25">
      <c r="B41" s="88"/>
    </row>
    <row r="42" spans="2:2" x14ac:dyDescent="0.25">
      <c r="B42" s="88"/>
    </row>
    <row r="43" spans="2:2" x14ac:dyDescent="0.25">
      <c r="B43" s="88"/>
    </row>
    <row r="44" spans="2:2" x14ac:dyDescent="0.25">
      <c r="B44" s="88"/>
    </row>
    <row r="45" spans="2:2" x14ac:dyDescent="0.25">
      <c r="B45" s="88"/>
    </row>
    <row r="46" spans="2:2" x14ac:dyDescent="0.25">
      <c r="B46" s="88"/>
    </row>
  </sheetData>
  <pageMargins left="0.70866141732283472" right="0.70866141732283472" top="0.74803149606299213" bottom="0.74803149606299213" header="0.31496062992125984" footer="0.31496062992125984"/>
  <pageSetup paperSize="8" scale="70" fitToWidth="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603F99"/>
    <pageSetUpPr fitToPage="1"/>
  </sheetPr>
  <dimension ref="A1:AS40"/>
  <sheetViews>
    <sheetView showGridLines="0" zoomScale="85" zoomScaleNormal="85" workbookViewId="0"/>
  </sheetViews>
  <sheetFormatPr defaultColWidth="9.140625" defaultRowHeight="15" x14ac:dyDescent="0.25"/>
  <cols>
    <col min="1" max="1" width="19.85546875" style="70" customWidth="1"/>
    <col min="2" max="2" width="14.7109375" style="70" customWidth="1"/>
    <col min="3" max="51" width="12" style="70" customWidth="1"/>
    <col min="52" max="52" width="14.7109375" style="70" customWidth="1"/>
    <col min="53" max="53" width="14.85546875" style="70" customWidth="1"/>
    <col min="54" max="54" width="14.7109375" style="70" customWidth="1"/>
    <col min="55" max="55" width="14.85546875" style="70" customWidth="1"/>
    <col min="56" max="56" width="14.7109375" style="70" customWidth="1"/>
    <col min="57" max="57" width="14.85546875" style="70" customWidth="1"/>
    <col min="58" max="58" width="14.7109375" style="70" customWidth="1"/>
    <col min="59" max="59" width="14.85546875" style="70" customWidth="1"/>
    <col min="60" max="60" width="14.7109375" style="70" customWidth="1"/>
    <col min="61" max="61" width="14.85546875" style="70" customWidth="1"/>
    <col min="62" max="62" width="14.7109375" style="70" customWidth="1"/>
    <col min="63" max="63" width="14.85546875" style="70" customWidth="1"/>
    <col min="64" max="64" width="14.7109375" style="70" customWidth="1"/>
    <col min="65" max="65" width="14.85546875" style="70" customWidth="1"/>
    <col min="66" max="66" width="14.7109375" style="70" customWidth="1"/>
    <col min="67" max="67" width="14.85546875" style="70" customWidth="1"/>
    <col min="68" max="68" width="14.7109375" style="70" customWidth="1"/>
    <col min="69" max="69" width="14.85546875" style="70" customWidth="1"/>
    <col min="70" max="70" width="14.7109375" style="70" customWidth="1"/>
    <col min="71" max="71" width="14.85546875" style="70" customWidth="1"/>
    <col min="72" max="72" width="14.7109375" style="70" customWidth="1"/>
    <col min="73" max="73" width="14.85546875" style="70" customWidth="1"/>
    <col min="74" max="74" width="14.7109375" style="70" customWidth="1"/>
    <col min="75" max="75" width="14.85546875" style="70" customWidth="1"/>
    <col min="76" max="76" width="14.7109375" style="70" customWidth="1"/>
    <col min="77" max="77" width="14.85546875" style="70" customWidth="1"/>
    <col min="78" max="78" width="14.7109375" style="70" customWidth="1"/>
    <col min="79" max="79" width="14.85546875" style="70" customWidth="1"/>
    <col min="80" max="80" width="14.7109375" style="70" customWidth="1"/>
    <col min="81" max="81" width="14.85546875" style="70" customWidth="1"/>
    <col min="82" max="82" width="14.7109375" style="70" customWidth="1"/>
    <col min="83" max="83" width="14.85546875" style="70" customWidth="1"/>
    <col min="84" max="84" width="14.7109375" style="70" customWidth="1"/>
    <col min="85" max="85" width="14.85546875" style="70" customWidth="1"/>
    <col min="86" max="86" width="14.7109375" style="70" customWidth="1"/>
    <col min="87" max="87" width="14.85546875" style="70" customWidth="1"/>
    <col min="88" max="88" width="14.7109375" style="70" customWidth="1"/>
    <col min="89" max="89" width="14.85546875" style="70" customWidth="1"/>
    <col min="90" max="90" width="14.7109375" style="70" customWidth="1"/>
    <col min="91" max="91" width="14.85546875" style="70" customWidth="1"/>
    <col min="92" max="92" width="14.7109375" style="70" customWidth="1"/>
    <col min="93" max="93" width="14.85546875" style="70" customWidth="1"/>
    <col min="94" max="94" width="14.7109375" style="70" customWidth="1"/>
    <col min="95" max="95" width="14.85546875" style="70" customWidth="1"/>
    <col min="96" max="96" width="14.7109375" style="70" customWidth="1"/>
    <col min="97" max="97" width="14.85546875" style="70" customWidth="1"/>
    <col min="98" max="98" width="14.7109375" style="70" customWidth="1"/>
    <col min="99" max="99" width="14.85546875" style="70" customWidth="1"/>
    <col min="100" max="100" width="14.7109375" style="70" customWidth="1"/>
    <col min="101" max="101" width="14.85546875" style="70" customWidth="1"/>
    <col min="102" max="102" width="14.7109375" style="70" customWidth="1"/>
    <col min="103" max="103" width="14.85546875" style="70" customWidth="1"/>
    <col min="104" max="104" width="14.7109375" style="70" customWidth="1"/>
    <col min="105" max="105" width="14.85546875" style="70" customWidth="1"/>
    <col min="106" max="106" width="14.7109375" style="70" customWidth="1"/>
    <col min="107" max="107" width="14.85546875" style="70" customWidth="1"/>
    <col min="108" max="108" width="14.7109375" style="70" customWidth="1"/>
    <col min="109" max="109" width="14.85546875" style="70" customWidth="1"/>
    <col min="110" max="110" width="14.7109375" style="70" customWidth="1"/>
    <col min="111" max="111" width="14.85546875" style="70" customWidth="1"/>
    <col min="112" max="112" width="14.7109375" style="70" customWidth="1"/>
    <col min="113" max="113" width="14.85546875" style="70" customWidth="1"/>
    <col min="114" max="114" width="19.7109375" style="70" customWidth="1"/>
    <col min="115" max="115" width="19.85546875" style="70" bestFit="1" customWidth="1"/>
    <col min="116" max="16384" width="9.140625" style="70"/>
  </cols>
  <sheetData>
    <row r="1" spans="1:45" ht="17.25" x14ac:dyDescent="0.25">
      <c r="A1" s="69" t="s">
        <v>87</v>
      </c>
    </row>
    <row r="3" spans="1:45" x14ac:dyDescent="0.25">
      <c r="A3" s="90" t="s">
        <v>23</v>
      </c>
      <c r="B3" s="75">
        <v>2019</v>
      </c>
      <c r="C3" s="75">
        <v>2020</v>
      </c>
      <c r="D3" s="75">
        <v>2021</v>
      </c>
      <c r="E3" s="75">
        <v>2022</v>
      </c>
      <c r="F3" s="75">
        <v>2023</v>
      </c>
      <c r="G3" s="75">
        <v>2024</v>
      </c>
      <c r="H3" s="75">
        <v>2025</v>
      </c>
      <c r="I3" s="75">
        <v>2026</v>
      </c>
      <c r="J3" s="75">
        <v>2027</v>
      </c>
      <c r="K3" s="75">
        <v>2028</v>
      </c>
      <c r="L3" s="75">
        <v>2029</v>
      </c>
      <c r="M3" s="75">
        <v>2030</v>
      </c>
      <c r="N3" s="75">
        <v>2031</v>
      </c>
      <c r="O3" s="75">
        <v>2032</v>
      </c>
      <c r="P3" s="75">
        <v>2033</v>
      </c>
      <c r="Q3" s="75">
        <v>2034</v>
      </c>
      <c r="R3" s="75">
        <v>2035</v>
      </c>
      <c r="S3" s="75">
        <v>2036</v>
      </c>
      <c r="T3" s="75">
        <v>2037</v>
      </c>
      <c r="U3" s="75">
        <v>2038</v>
      </c>
      <c r="V3" s="75">
        <v>2039</v>
      </c>
      <c r="W3" s="75">
        <v>2040</v>
      </c>
      <c r="X3" s="75">
        <v>2041</v>
      </c>
      <c r="Y3" s="75">
        <v>2042</v>
      </c>
      <c r="Z3" s="75">
        <v>2043</v>
      </c>
      <c r="AA3" s="75">
        <v>2044</v>
      </c>
      <c r="AB3" s="75">
        <v>2045</v>
      </c>
      <c r="AC3" s="75">
        <v>2046</v>
      </c>
      <c r="AD3" s="75">
        <v>2047</v>
      </c>
      <c r="AE3" s="75">
        <v>2048</v>
      </c>
      <c r="AF3" s="75">
        <v>2049</v>
      </c>
      <c r="AG3" s="75">
        <v>2050</v>
      </c>
      <c r="AH3" s="75">
        <v>2051</v>
      </c>
      <c r="AI3" s="75">
        <v>2052</v>
      </c>
      <c r="AJ3" s="75">
        <v>2053</v>
      </c>
      <c r="AK3" s="75">
        <v>2054</v>
      </c>
      <c r="AL3" s="75">
        <v>2055</v>
      </c>
      <c r="AM3" s="75">
        <v>2056</v>
      </c>
      <c r="AN3" s="75">
        <v>2057</v>
      </c>
      <c r="AO3" s="75">
        <v>2058</v>
      </c>
      <c r="AP3" s="75">
        <v>2059</v>
      </c>
      <c r="AQ3" s="75">
        <v>2060</v>
      </c>
      <c r="AR3" s="75">
        <v>2061</v>
      </c>
      <c r="AS3" s="75">
        <v>2062</v>
      </c>
    </row>
    <row r="4" spans="1:45" x14ac:dyDescent="0.25">
      <c r="A4" s="91" t="s">
        <v>5</v>
      </c>
      <c r="B4" s="92">
        <v>65.350505688448905</v>
      </c>
      <c r="C4" s="92">
        <v>60.046200072438559</v>
      </c>
      <c r="D4" s="92">
        <v>72.075956537181142</v>
      </c>
      <c r="E4" s="92">
        <v>60.115469052308278</v>
      </c>
      <c r="F4" s="92">
        <v>57.001000303298255</v>
      </c>
      <c r="G4" s="92">
        <v>52.979423984882203</v>
      </c>
      <c r="H4" s="92">
        <v>47.16719170718644</v>
      </c>
      <c r="I4" s="92">
        <v>40.520996748403917</v>
      </c>
      <c r="J4" s="92">
        <v>43.255276317719648</v>
      </c>
      <c r="K4" s="92">
        <v>38.302380324066355</v>
      </c>
      <c r="L4" s="92">
        <v>33.336889460228115</v>
      </c>
      <c r="M4" s="92">
        <v>28.70603561562957</v>
      </c>
      <c r="N4" s="92">
        <v>27.794166373546403</v>
      </c>
      <c r="O4" s="92">
        <v>24.627800063677757</v>
      </c>
      <c r="P4" s="92">
        <v>22.252665330038024</v>
      </c>
      <c r="Q4" s="92">
        <v>18.661453096874151</v>
      </c>
      <c r="R4" s="92">
        <v>15.635131869081913</v>
      </c>
      <c r="S4" s="92">
        <v>7.2105098862606276</v>
      </c>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row>
    <row r="5" spans="1:45" x14ac:dyDescent="0.25">
      <c r="A5" s="93" t="s">
        <v>3</v>
      </c>
      <c r="B5" s="94">
        <v>33.700598744711954</v>
      </c>
      <c r="C5" s="94">
        <v>37.768148305632593</v>
      </c>
      <c r="D5" s="94">
        <v>29.517946102606235</v>
      </c>
      <c r="E5" s="94">
        <v>25.256617929180404</v>
      </c>
      <c r="F5" s="94">
        <v>32.218100722325914</v>
      </c>
      <c r="G5" s="94">
        <v>29.53110916205657</v>
      </c>
      <c r="H5" s="94">
        <v>29.866188225627244</v>
      </c>
      <c r="I5" s="94">
        <v>24.554460480522533</v>
      </c>
      <c r="J5" s="94">
        <v>20.910680141784955</v>
      </c>
      <c r="K5" s="94">
        <v>18.230260738203278</v>
      </c>
      <c r="L5" s="94">
        <v>15.989729855384534</v>
      </c>
      <c r="M5" s="94">
        <v>14.034276838468578</v>
      </c>
      <c r="N5" s="94">
        <v>12.321878239744068</v>
      </c>
      <c r="O5" s="94">
        <v>10.802668905964222</v>
      </c>
      <c r="P5" s="94">
        <v>9.4774473769925827</v>
      </c>
      <c r="Q5" s="94">
        <v>8.3177565783678649</v>
      </c>
      <c r="R5" s="94">
        <v>7.0936923070767497</v>
      </c>
      <c r="S5" s="94">
        <v>5.8771575336125279</v>
      </c>
      <c r="T5" s="94">
        <v>5.228498512888593</v>
      </c>
      <c r="U5" s="94">
        <v>4.6192642374947859</v>
      </c>
      <c r="V5" s="94">
        <v>3.6492690583865928</v>
      </c>
      <c r="W5" s="94">
        <v>3.1827048061931649</v>
      </c>
      <c r="X5" s="94">
        <v>2.7260280868734315</v>
      </c>
      <c r="Y5" s="94">
        <v>2.4185621600848051</v>
      </c>
      <c r="Z5" s="94">
        <v>2.3029616610647756</v>
      </c>
      <c r="AA5" s="94">
        <v>2.0504508445951686</v>
      </c>
      <c r="AB5" s="94">
        <v>1.803707375835137</v>
      </c>
      <c r="AC5" s="94">
        <v>1.4533508159900757</v>
      </c>
      <c r="AD5" s="94">
        <v>1.0684338960657846</v>
      </c>
      <c r="AE5" s="94">
        <v>1.0383824330331206</v>
      </c>
      <c r="AF5" s="94">
        <v>1.0046208462193567</v>
      </c>
      <c r="AG5" s="94"/>
      <c r="AH5" s="94"/>
      <c r="AI5" s="94"/>
      <c r="AJ5" s="94"/>
      <c r="AK5" s="94"/>
      <c r="AL5" s="94"/>
      <c r="AM5" s="94"/>
      <c r="AN5" s="94"/>
      <c r="AO5" s="94"/>
      <c r="AP5" s="94"/>
      <c r="AQ5" s="94"/>
      <c r="AR5" s="94"/>
      <c r="AS5" s="94"/>
    </row>
    <row r="6" spans="1:45" x14ac:dyDescent="0.25">
      <c r="A6" s="91" t="s">
        <v>1</v>
      </c>
      <c r="B6" s="92">
        <v>20.98434004474273</v>
      </c>
      <c r="C6" s="92">
        <v>19.742729306487693</v>
      </c>
      <c r="D6" s="92">
        <v>10.234899328859061</v>
      </c>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row>
    <row r="7" spans="1:45" x14ac:dyDescent="0.25">
      <c r="A7" s="93" t="s">
        <v>0</v>
      </c>
      <c r="B7" s="94">
        <v>26.95939028551928</v>
      </c>
      <c r="C7" s="94">
        <v>22.409282220452734</v>
      </c>
      <c r="D7" s="94">
        <v>22.750540325332725</v>
      </c>
      <c r="E7" s="94">
        <v>22.750540325332725</v>
      </c>
      <c r="F7" s="94">
        <v>22.750540325332725</v>
      </c>
      <c r="G7" s="94">
        <v>22.750540325332725</v>
      </c>
      <c r="H7" s="94">
        <v>22.750540325332725</v>
      </c>
      <c r="I7" s="94">
        <v>22.750540325332725</v>
      </c>
      <c r="J7" s="94">
        <v>22.750540325332725</v>
      </c>
      <c r="K7" s="94">
        <v>19.679217381412808</v>
      </c>
      <c r="L7" s="94">
        <v>14.67409850983961</v>
      </c>
      <c r="M7" s="94">
        <v>11.716528267546355</v>
      </c>
      <c r="N7" s="94">
        <v>9.4414742350130823</v>
      </c>
      <c r="O7" s="94">
        <v>7.6214310089864634</v>
      </c>
      <c r="P7" s="94">
        <v>4.663860766693209</v>
      </c>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row>
    <row r="8" spans="1:45" x14ac:dyDescent="0.25">
      <c r="A8" s="91" t="s">
        <v>4</v>
      </c>
      <c r="B8" s="92">
        <v>10.756913040255023</v>
      </c>
      <c r="C8" s="92">
        <v>9.2075024093705977</v>
      </c>
      <c r="D8" s="92">
        <v>13.114389502557641</v>
      </c>
      <c r="E8" s="92">
        <v>14.723107717399362</v>
      </c>
      <c r="F8" s="92">
        <v>15.457039068870934</v>
      </c>
      <c r="G8" s="92">
        <v>15.101193565127142</v>
      </c>
      <c r="H8" s="92">
        <v>11.587219215657203</v>
      </c>
      <c r="I8" s="92">
        <v>9.8154051449329085</v>
      </c>
      <c r="J8" s="92">
        <v>8.5773593298243007</v>
      </c>
      <c r="K8" s="92">
        <v>7.6061976425235374</v>
      </c>
      <c r="L8" s="92">
        <v>6.7388242271480463</v>
      </c>
      <c r="M8" s="92">
        <v>6.004892875676477</v>
      </c>
      <c r="N8" s="92">
        <v>5.3895766921195047</v>
      </c>
      <c r="O8" s="92">
        <v>4.5740974127066503</v>
      </c>
      <c r="P8" s="92">
        <v>4.114463637037586</v>
      </c>
      <c r="Q8" s="92">
        <v>3.6103491734005488</v>
      </c>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row>
    <row r="9" spans="1:45" x14ac:dyDescent="0.25">
      <c r="A9" s="93" t="s">
        <v>8</v>
      </c>
      <c r="B9" s="94">
        <v>12.0922482316891</v>
      </c>
      <c r="C9" s="94">
        <v>15.154420486810936</v>
      </c>
      <c r="D9" s="94">
        <v>18.523388160821771</v>
      </c>
      <c r="E9" s="94">
        <v>21.309977663911788</v>
      </c>
      <c r="F9" s="94">
        <v>19.773723745607342</v>
      </c>
      <c r="G9" s="94">
        <v>17.256732411057545</v>
      </c>
      <c r="H9" s="94">
        <v>19.492136178834482</v>
      </c>
      <c r="I9" s="94">
        <v>21.197240032596188</v>
      </c>
      <c r="J9" s="94">
        <v>18.507491151503231</v>
      </c>
      <c r="K9" s="94">
        <v>13.51737050283665</v>
      </c>
      <c r="L9" s="94">
        <v>10.823488615824116</v>
      </c>
      <c r="M9" s="94">
        <v>9.0993754190919578</v>
      </c>
      <c r="N9" s="94">
        <v>7.8614234678581489</v>
      </c>
      <c r="O9" s="94">
        <v>6.9273277095754677</v>
      </c>
      <c r="P9" s="94">
        <v>6.1828855714838973</v>
      </c>
      <c r="Q9" s="94">
        <v>5.5680055321349418</v>
      </c>
      <c r="R9" s="94">
        <v>5.0637237680129852</v>
      </c>
      <c r="S9" s="94">
        <v>4.6389889754155096</v>
      </c>
      <c r="T9" s="94">
        <v>4.2685965240679549</v>
      </c>
      <c r="U9" s="94">
        <v>3.9459767416739733</v>
      </c>
      <c r="V9" s="94">
        <v>3.6641935936038319</v>
      </c>
      <c r="W9" s="94">
        <v>3.4188795906673355</v>
      </c>
      <c r="X9" s="94">
        <v>3.2021755960835159</v>
      </c>
      <c r="Y9" s="94">
        <v>2.7244908195199105</v>
      </c>
      <c r="Z9" s="94">
        <v>2.0248265292258996</v>
      </c>
      <c r="AA9" s="94">
        <v>1.735841513709161</v>
      </c>
      <c r="AB9" s="94">
        <v>1.6381128297932774</v>
      </c>
      <c r="AC9" s="94">
        <v>1.5519173236066406</v>
      </c>
      <c r="AD9" s="94">
        <v>1.4721800468596673</v>
      </c>
      <c r="AE9" s="94">
        <v>1.3986795623339867</v>
      </c>
      <c r="AF9" s="94">
        <v>1.3315204741597582</v>
      </c>
      <c r="AG9" s="94">
        <v>1.2694021737480858</v>
      </c>
      <c r="AH9" s="94">
        <v>1.2118046832609173</v>
      </c>
      <c r="AI9" s="94">
        <v>1.1582866689819942</v>
      </c>
      <c r="AJ9" s="94">
        <v>1.1075697652134844</v>
      </c>
      <c r="AK9" s="94">
        <v>1.0332667957439188</v>
      </c>
      <c r="AL9" s="94">
        <v>0.94386258860171235</v>
      </c>
      <c r="AM9" s="94">
        <v>0.90587621107247707</v>
      </c>
      <c r="AN9" s="94">
        <v>0.87034945716530177</v>
      </c>
      <c r="AO9" s="94">
        <v>0.83675737934169536</v>
      </c>
      <c r="AP9" s="94">
        <v>0.8055080818909558</v>
      </c>
      <c r="AQ9" s="94">
        <v>0.77608731680021148</v>
      </c>
      <c r="AR9" s="94">
        <v>0.52988636754228613</v>
      </c>
      <c r="AS9" s="94">
        <v>0.5110451183698923</v>
      </c>
    </row>
    <row r="10" spans="1:45" x14ac:dyDescent="0.25">
      <c r="A10" s="91" t="s">
        <v>7</v>
      </c>
      <c r="B10" s="92">
        <v>5.0577013365789592</v>
      </c>
      <c r="C10" s="92">
        <v>3.1644846893904899</v>
      </c>
      <c r="D10" s="92">
        <v>2.4187727969324277</v>
      </c>
      <c r="E10" s="92">
        <v>1.9400542818078272</v>
      </c>
      <c r="F10" s="92">
        <v>0.43470753699749115</v>
      </c>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row>
    <row r="11" spans="1:45" x14ac:dyDescent="0.25">
      <c r="A11" s="93" t="s">
        <v>10</v>
      </c>
      <c r="B11" s="94">
        <v>7.3124866695740076</v>
      </c>
      <c r="C11" s="94">
        <v>5.8447897943646669</v>
      </c>
      <c r="D11" s="94">
        <v>3.5497409154643451</v>
      </c>
      <c r="E11" s="94">
        <v>2.4855715731322992</v>
      </c>
      <c r="F11" s="94">
        <v>1.88146966463776</v>
      </c>
      <c r="G11" s="94">
        <v>1.4933202124282916</v>
      </c>
      <c r="H11" s="94">
        <v>1.2103236627097003</v>
      </c>
      <c r="I11" s="94">
        <v>1.0130640719968114</v>
      </c>
      <c r="J11" s="94">
        <v>0.79375457166228758</v>
      </c>
      <c r="K11" s="94">
        <v>0.68163872556180016</v>
      </c>
      <c r="L11" s="94">
        <v>0.59393034855118532</v>
      </c>
      <c r="M11" s="94">
        <v>0.52393419754616688</v>
      </c>
      <c r="N11" s="94">
        <v>0.46406947480287247</v>
      </c>
      <c r="O11" s="94">
        <v>0.41485143510198513</v>
      </c>
      <c r="P11" s="94">
        <v>0.37260653270495908</v>
      </c>
      <c r="Q11" s="94">
        <v>0.33720370289495444</v>
      </c>
      <c r="R11" s="94">
        <v>0.30687911296514225</v>
      </c>
      <c r="S11" s="94">
        <v>0.27952957509050796</v>
      </c>
      <c r="T11" s="94">
        <v>0.25641142994931049</v>
      </c>
      <c r="U11" s="94">
        <v>0.23602466946194378</v>
      </c>
      <c r="V11" s="94">
        <v>0.21758663668290254</v>
      </c>
      <c r="W11" s="94">
        <v>0.20169965369885504</v>
      </c>
      <c r="X11" s="94">
        <v>0.18749620274125453</v>
      </c>
      <c r="Y11" s="94"/>
      <c r="Z11" s="94"/>
      <c r="AA11" s="94"/>
      <c r="AB11" s="94"/>
      <c r="AC11" s="94"/>
      <c r="AD11" s="94"/>
      <c r="AE11" s="94"/>
      <c r="AF11" s="94"/>
      <c r="AG11" s="94"/>
      <c r="AH11" s="94"/>
      <c r="AI11" s="94"/>
      <c r="AJ11" s="94"/>
      <c r="AK11" s="94"/>
      <c r="AL11" s="94"/>
      <c r="AM11" s="94"/>
      <c r="AN11" s="94"/>
      <c r="AO11" s="94"/>
      <c r="AP11" s="94"/>
      <c r="AQ11" s="94"/>
      <c r="AR11" s="94"/>
      <c r="AS11" s="94"/>
    </row>
    <row r="12" spans="1:45" x14ac:dyDescent="0.25">
      <c r="A12" s="91" t="s">
        <v>71</v>
      </c>
      <c r="B12" s="92">
        <v>0.12679586126543993</v>
      </c>
      <c r="C12" s="92">
        <v>0.29010128754989145</v>
      </c>
      <c r="D12" s="92">
        <v>1.7132138588276005</v>
      </c>
      <c r="E12" s="92">
        <v>2.6324155115144365</v>
      </c>
      <c r="F12" s="92">
        <v>2.0181713399828309</v>
      </c>
      <c r="G12" s="92">
        <v>1.5757587659357144</v>
      </c>
      <c r="H12" s="92">
        <v>1.1119950900236621</v>
      </c>
      <c r="I12" s="92">
        <v>0.82039958348821473</v>
      </c>
      <c r="J12" s="92">
        <v>0.77937960431380426</v>
      </c>
      <c r="K12" s="92">
        <v>0.74102453903957122</v>
      </c>
      <c r="L12" s="92">
        <v>0.70477140151148698</v>
      </c>
      <c r="M12" s="92">
        <v>0.66822058824854835</v>
      </c>
      <c r="N12" s="92">
        <v>0.634809558836121</v>
      </c>
      <c r="O12" s="92">
        <v>0.60356911845110017</v>
      </c>
      <c r="P12" s="92">
        <v>0.5740407113523659</v>
      </c>
      <c r="Q12" s="92">
        <v>0.54426984550711976</v>
      </c>
      <c r="R12" s="92">
        <v>0.51705635323176413</v>
      </c>
      <c r="S12" s="92">
        <v>0.49161081928541273</v>
      </c>
      <c r="T12" s="92">
        <v>0.46755974715094883</v>
      </c>
      <c r="U12" s="92">
        <v>0.44331119085208409</v>
      </c>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row>
    <row r="13" spans="1:45" x14ac:dyDescent="0.25">
      <c r="A13" s="93" t="s">
        <v>21</v>
      </c>
      <c r="B13" s="94">
        <v>3.3160539452913387</v>
      </c>
      <c r="C13" s="94">
        <v>6.1290659587520322</v>
      </c>
      <c r="D13" s="94">
        <v>3.6371721403570283</v>
      </c>
      <c r="E13" s="94">
        <v>2.5309844687044802</v>
      </c>
      <c r="F13" s="94">
        <v>1.9316543718576207</v>
      </c>
      <c r="G13" s="94">
        <v>1.5479374939416095</v>
      </c>
      <c r="H13" s="94">
        <v>1.2638337724107755</v>
      </c>
      <c r="I13" s="94">
        <v>1.0650211970332937</v>
      </c>
      <c r="J13" s="94">
        <v>0.91742063472276114</v>
      </c>
      <c r="K13" s="94">
        <v>0.80019495694978082</v>
      </c>
      <c r="L13" s="94">
        <v>0.70849411574340038</v>
      </c>
      <c r="M13" s="94">
        <v>0.58252887271663389</v>
      </c>
      <c r="N13" s="94">
        <v>0.53230539775487262</v>
      </c>
      <c r="O13" s="94">
        <v>0.47417411302027418</v>
      </c>
      <c r="P13" s="94">
        <v>0.43173716399406897</v>
      </c>
      <c r="Q13" s="94">
        <v>0.39993853808693441</v>
      </c>
      <c r="R13" s="94">
        <v>0.37400759883355084</v>
      </c>
      <c r="S13" s="94">
        <v>0.35109779855109402</v>
      </c>
      <c r="T13" s="94">
        <v>0.33071583706557922</v>
      </c>
      <c r="U13" s="94">
        <v>0.31233237849933332</v>
      </c>
      <c r="V13" s="94">
        <v>0.29518576598624047</v>
      </c>
      <c r="W13" s="94">
        <v>0.28002410605639466</v>
      </c>
      <c r="X13" s="94">
        <v>0.26663124098425844</v>
      </c>
      <c r="Y13" s="94">
        <v>0.25440568664807983</v>
      </c>
      <c r="Z13" s="94"/>
      <c r="AA13" s="94"/>
      <c r="AB13" s="94"/>
      <c r="AC13" s="94"/>
      <c r="AD13" s="94"/>
      <c r="AE13" s="94"/>
      <c r="AF13" s="94"/>
      <c r="AG13" s="94"/>
      <c r="AH13" s="94"/>
      <c r="AI13" s="94"/>
      <c r="AJ13" s="94"/>
      <c r="AK13" s="94"/>
      <c r="AL13" s="94"/>
      <c r="AM13" s="94"/>
      <c r="AN13" s="94"/>
      <c r="AO13" s="94"/>
      <c r="AP13" s="94"/>
      <c r="AQ13" s="94"/>
      <c r="AR13" s="94"/>
      <c r="AS13" s="94"/>
    </row>
    <row r="14" spans="1:45" x14ac:dyDescent="0.25">
      <c r="A14" s="91" t="s">
        <v>9</v>
      </c>
      <c r="B14" s="92">
        <v>0.16385369202029834</v>
      </c>
      <c r="C14" s="92">
        <v>1.3603197003174341</v>
      </c>
      <c r="D14" s="92">
        <v>0.94592273392350623</v>
      </c>
      <c r="E14" s="92">
        <v>0.72431312695383332</v>
      </c>
      <c r="F14" s="92">
        <v>0.5896444231532717</v>
      </c>
      <c r="G14" s="92">
        <v>0.4924158221650361</v>
      </c>
      <c r="H14" s="92">
        <v>0.42615663118988645</v>
      </c>
      <c r="I14" s="92">
        <v>0.37532860872691942</v>
      </c>
      <c r="J14" s="92">
        <v>0.33334350260994405</v>
      </c>
      <c r="K14" s="92">
        <v>0.30011575377126481</v>
      </c>
      <c r="L14" s="92">
        <v>0.27360052520804901</v>
      </c>
      <c r="M14" s="92">
        <v>0.25130171836868026</v>
      </c>
      <c r="N14" s="92">
        <v>0.23229350363954546</v>
      </c>
      <c r="O14" s="92">
        <v>0.215901918275482</v>
      </c>
      <c r="P14" s="92">
        <v>0.20094988781868806</v>
      </c>
      <c r="Q14" s="92">
        <v>0.18810343043612066</v>
      </c>
      <c r="R14" s="92">
        <v>0.17710490818920138</v>
      </c>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row>
    <row r="15" spans="1:45" x14ac:dyDescent="0.25">
      <c r="A15" s="93" t="s">
        <v>2</v>
      </c>
      <c r="B15" s="94">
        <v>4.606091776262911</v>
      </c>
      <c r="C15" s="94">
        <v>5.4509277050749523</v>
      </c>
      <c r="D15" s="94">
        <v>5.3814891355835517</v>
      </c>
      <c r="E15" s="94">
        <v>6.1453133999889582</v>
      </c>
      <c r="F15" s="94">
        <v>6.1453133999889582</v>
      </c>
      <c r="G15" s="94">
        <v>5.7981205525319552</v>
      </c>
      <c r="H15" s="94">
        <v>5.173173427109349</v>
      </c>
      <c r="I15" s="94">
        <v>4.6408110610086108</v>
      </c>
      <c r="J15" s="94">
        <v>4.1315948847383392</v>
      </c>
      <c r="K15" s="94">
        <v>3.5992325186376011</v>
      </c>
      <c r="L15" s="94">
        <v>2.8354082542321941</v>
      </c>
      <c r="M15" s="94">
        <v>2.2104611288095879</v>
      </c>
      <c r="N15" s="94">
        <v>1.7591104271154836</v>
      </c>
      <c r="O15" s="94">
        <v>1.4350637694889472</v>
      </c>
      <c r="P15" s="94">
        <v>1.1920287762690449</v>
      </c>
      <c r="Q15" s="94">
        <v>1.0068592576253097</v>
      </c>
      <c r="R15" s="94">
        <v>0.84483592881204139</v>
      </c>
      <c r="S15" s="94">
        <v>0.7406780745749405</v>
      </c>
      <c r="T15" s="94">
        <v>0.6365202203378395</v>
      </c>
      <c r="U15" s="94">
        <v>0.5323623661007385</v>
      </c>
      <c r="V15" s="94">
        <v>0.4397776067788709</v>
      </c>
      <c r="W15" s="94">
        <v>0.37033903728747025</v>
      </c>
      <c r="X15" s="94"/>
      <c r="Y15" s="94"/>
      <c r="Z15" s="94"/>
      <c r="AA15" s="94"/>
      <c r="AB15" s="94"/>
      <c r="AC15" s="94"/>
      <c r="AD15" s="94"/>
      <c r="AE15" s="94"/>
      <c r="AF15" s="94"/>
      <c r="AG15" s="94"/>
      <c r="AH15" s="94"/>
      <c r="AI15" s="94"/>
      <c r="AJ15" s="94"/>
      <c r="AK15" s="94"/>
      <c r="AL15" s="94"/>
      <c r="AM15" s="94"/>
      <c r="AN15" s="94"/>
      <c r="AO15" s="94"/>
      <c r="AP15" s="94"/>
      <c r="AQ15" s="94"/>
      <c r="AR15" s="94"/>
      <c r="AS15" s="94"/>
    </row>
    <row r="16" spans="1:45" x14ac:dyDescent="0.25">
      <c r="A16" s="91" t="s">
        <v>6</v>
      </c>
      <c r="B16" s="92">
        <v>1.48</v>
      </c>
      <c r="C16" s="92">
        <v>0.85</v>
      </c>
      <c r="D16" s="92">
        <v>0.65</v>
      </c>
      <c r="E16" s="92">
        <v>0.53</v>
      </c>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row>
    <row r="17" spans="1:45" x14ac:dyDescent="0.25">
      <c r="A17" s="93" t="s">
        <v>13</v>
      </c>
      <c r="B17" s="94">
        <v>1.417544108088762E-2</v>
      </c>
      <c r="C17" s="94">
        <v>1.2580972820024912E-2</v>
      </c>
      <c r="D17" s="94">
        <v>1.133751810739944E-2</v>
      </c>
      <c r="E17" s="94">
        <v>1.0318671033360993E-2</v>
      </c>
      <c r="F17" s="94">
        <v>9.4945728895829487E-3</v>
      </c>
      <c r="G17" s="94">
        <v>8.7464065330677358E-3</v>
      </c>
      <c r="H17" s="94">
        <v>8.1276242359065356E-3</v>
      </c>
      <c r="I17" s="94">
        <v>7.5903219086045099E-3</v>
      </c>
      <c r="J17" s="94">
        <v>7.1390108964537137E-3</v>
      </c>
      <c r="K17" s="94">
        <v>6.7051275751621939E-3</v>
      </c>
      <c r="L17" s="94">
        <v>6.3358811326272432E-3</v>
      </c>
      <c r="M17" s="94">
        <v>6.0054719682666692E-3</v>
      </c>
      <c r="N17" s="94">
        <v>5.7245442097255449E-3</v>
      </c>
      <c r="O17" s="94">
        <v>5.4369431898110884E-3</v>
      </c>
      <c r="P17" s="94">
        <v>5.1917311673473979E-3</v>
      </c>
      <c r="Q17" s="94">
        <v>4.9683258188259818E-3</v>
      </c>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row>
    <row r="18" spans="1:45" x14ac:dyDescent="0.25">
      <c r="A18" s="91" t="s">
        <v>12</v>
      </c>
      <c r="B18" s="92">
        <v>0.2292104414002919</v>
      </c>
      <c r="C18" s="92">
        <v>0.31293401580399127</v>
      </c>
      <c r="D18" s="92">
        <v>0.39254003736816462</v>
      </c>
      <c r="E18" s="92">
        <v>0.32803170954892069</v>
      </c>
      <c r="F18" s="92">
        <v>0.2607783465033261</v>
      </c>
      <c r="G18" s="92">
        <v>0.20587764197631009</v>
      </c>
      <c r="H18" s="92">
        <v>0.15646700790199566</v>
      </c>
      <c r="I18" s="92">
        <v>5.0783151687489821E-2</v>
      </c>
      <c r="J18" s="92">
        <v>4.1175528395262014E-2</v>
      </c>
      <c r="K18" s="92">
        <v>3.4312940329385012E-2</v>
      </c>
      <c r="L18" s="92">
        <v>2.7450352263508011E-2</v>
      </c>
      <c r="M18" s="92">
        <v>2.196028181080641E-2</v>
      </c>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row>
    <row r="19" spans="1:45" x14ac:dyDescent="0.25">
      <c r="A19" s="93" t="s">
        <v>15</v>
      </c>
      <c r="B19" s="94">
        <v>0.15255809282383329</v>
      </c>
      <c r="C19" s="94">
        <v>0.13681290611677099</v>
      </c>
      <c r="D19" s="94">
        <v>0.12234435616974078</v>
      </c>
      <c r="E19" s="94">
        <v>0.11021630694943603</v>
      </c>
      <c r="F19" s="94">
        <v>9.9790440075840731E-2</v>
      </c>
      <c r="G19" s="94">
        <v>8.7662390855535996E-2</v>
      </c>
      <c r="H19" s="94">
        <v>7.3619386495183139E-2</v>
      </c>
      <c r="I19" s="94">
        <v>6.723620269502277E-2</v>
      </c>
      <c r="J19" s="94">
        <v>6.1704110068217091E-2</v>
      </c>
      <c r="K19" s="94">
        <v>5.3405971128008586E-2</v>
      </c>
      <c r="L19" s="94">
        <v>4.2554558667735921E-2</v>
      </c>
      <c r="M19" s="94">
        <v>3.915019397431705E-2</v>
      </c>
      <c r="N19" s="94">
        <v>3.6171374867575538E-2</v>
      </c>
      <c r="O19" s="94">
        <v>3.3405328554172699E-2</v>
      </c>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row>
    <row r="20" spans="1:45" x14ac:dyDescent="0.25">
      <c r="A20" s="91" t="s">
        <v>20</v>
      </c>
      <c r="B20" s="92">
        <v>7.9350603477870818E-2</v>
      </c>
      <c r="C20" s="92">
        <v>9.1473612342545529E-2</v>
      </c>
      <c r="D20" s="92">
        <v>6.1717136038343973E-2</v>
      </c>
      <c r="E20" s="92">
        <v>4.2981576883846698E-2</v>
      </c>
      <c r="F20" s="92">
        <v>3.0858568019171986E-2</v>
      </c>
      <c r="G20" s="92">
        <v>2.204183429940856E-2</v>
      </c>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row>
    <row r="21" spans="1:45" x14ac:dyDescent="0.25">
      <c r="A21" s="93" t="s">
        <v>14</v>
      </c>
      <c r="B21" s="94">
        <v>5.2832993598698828E-2</v>
      </c>
      <c r="C21" s="94">
        <v>3.7389503162156092E-2</v>
      </c>
      <c r="D21" s="94">
        <v>3.2187485330899594E-2</v>
      </c>
      <c r="E21" s="94">
        <v>2.7960845843003682E-2</v>
      </c>
      <c r="F21" s="94">
        <v>2.4547021641241611E-2</v>
      </c>
      <c r="G21" s="94">
        <v>2.162088661115983E-2</v>
      </c>
      <c r="H21" s="94">
        <v>1.9019877695531578E-2</v>
      </c>
      <c r="I21" s="94">
        <v>1.6906557951583624E-2</v>
      </c>
      <c r="J21" s="94">
        <v>1.5118364322089205E-2</v>
      </c>
      <c r="K21" s="94">
        <v>1.3655296807048313E-2</v>
      </c>
      <c r="L21" s="94">
        <v>1.2192229292007422E-2</v>
      </c>
      <c r="M21" s="94">
        <v>1.1054287891420062E-2</v>
      </c>
      <c r="N21" s="94">
        <v>9.9163464908327038E-3</v>
      </c>
      <c r="O21" s="94">
        <v>9.1035312046988757E-3</v>
      </c>
      <c r="P21" s="94">
        <v>5.364580888483266E-3</v>
      </c>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row>
    <row r="22" spans="1:45" x14ac:dyDescent="0.25">
      <c r="A22" s="100" t="s">
        <v>83</v>
      </c>
      <c r="B22" s="92"/>
      <c r="C22" s="92">
        <v>0.73199999999999998</v>
      </c>
      <c r="D22" s="92">
        <v>0.73</v>
      </c>
      <c r="E22" s="92">
        <v>0.73</v>
      </c>
      <c r="F22" s="92">
        <v>0.64</v>
      </c>
      <c r="G22" s="92">
        <v>0.17100000000000001</v>
      </c>
      <c r="H22" s="92">
        <v>3.0000000000000001E-3</v>
      </c>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row>
    <row r="23" spans="1:45" x14ac:dyDescent="0.25">
      <c r="A23" s="93" t="s">
        <v>11</v>
      </c>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row>
    <row r="24" spans="1:45" x14ac:dyDescent="0.25">
      <c r="A24" s="95" t="s">
        <v>29</v>
      </c>
      <c r="B24" s="96">
        <f t="shared" ref="B24:AS24" si="0">SUM(B4:B23)</f>
        <v>192.43510688874147</v>
      </c>
      <c r="C24" s="96">
        <f t="shared" si="0"/>
        <v>188.74116294688804</v>
      </c>
      <c r="D24" s="96">
        <f t="shared" si="0"/>
        <v>185.8635580714616</v>
      </c>
      <c r="E24" s="96">
        <f t="shared" si="0"/>
        <v>162.39387416049294</v>
      </c>
      <c r="F24" s="96">
        <f t="shared" si="0"/>
        <v>161.26683385118224</v>
      </c>
      <c r="G24" s="96">
        <f t="shared" si="0"/>
        <v>149.04350145573432</v>
      </c>
      <c r="H24" s="96">
        <f t="shared" si="0"/>
        <v>140.30899213241008</v>
      </c>
      <c r="I24" s="96">
        <f t="shared" si="0"/>
        <v>126.89578348828481</v>
      </c>
      <c r="J24" s="96">
        <f t="shared" si="0"/>
        <v>121.08197747789401</v>
      </c>
      <c r="K24" s="96">
        <f t="shared" si="0"/>
        <v>103.56571241884227</v>
      </c>
      <c r="L24" s="96">
        <f t="shared" si="0"/>
        <v>86.767768335026631</v>
      </c>
      <c r="M24" s="96">
        <f t="shared" si="0"/>
        <v>73.875725757747361</v>
      </c>
      <c r="N24" s="96">
        <f t="shared" si="0"/>
        <v>66.482919635998229</v>
      </c>
      <c r="O24" s="96">
        <f t="shared" si="0"/>
        <v>57.744831258197038</v>
      </c>
      <c r="P24" s="96">
        <f t="shared" si="0"/>
        <v>49.473242066440264</v>
      </c>
      <c r="Q24" s="96">
        <f t="shared" si="0"/>
        <v>38.638907481146767</v>
      </c>
      <c r="R24" s="96">
        <f t="shared" si="0"/>
        <v>30.012431846203349</v>
      </c>
      <c r="S24" s="96">
        <f t="shared" si="0"/>
        <v>19.589572662790619</v>
      </c>
      <c r="T24" s="96">
        <f t="shared" si="0"/>
        <v>11.188302271460225</v>
      </c>
      <c r="U24" s="96">
        <f t="shared" si="0"/>
        <v>10.089271584082859</v>
      </c>
      <c r="V24" s="96">
        <f t="shared" si="0"/>
        <v>8.2660126614384382</v>
      </c>
      <c r="W24" s="96">
        <f t="shared" si="0"/>
        <v>7.4536471939032207</v>
      </c>
      <c r="X24" s="96">
        <f t="shared" si="0"/>
        <v>6.3823311266824607</v>
      </c>
      <c r="Y24" s="96">
        <f t="shared" si="0"/>
        <v>5.3974586662527955</v>
      </c>
      <c r="Z24" s="96">
        <f t="shared" si="0"/>
        <v>4.3277881902906756</v>
      </c>
      <c r="AA24" s="96">
        <f t="shared" si="0"/>
        <v>3.7862923583043298</v>
      </c>
      <c r="AB24" s="96">
        <f t="shared" si="0"/>
        <v>3.4418202056284146</v>
      </c>
      <c r="AC24" s="96">
        <f t="shared" si="0"/>
        <v>3.0052681395967165</v>
      </c>
      <c r="AD24" s="96">
        <f t="shared" si="0"/>
        <v>2.540613942925452</v>
      </c>
      <c r="AE24" s="96">
        <f t="shared" si="0"/>
        <v>2.4370619953671073</v>
      </c>
      <c r="AF24" s="96">
        <f t="shared" si="0"/>
        <v>2.3361413203791148</v>
      </c>
      <c r="AG24" s="96">
        <f t="shared" si="0"/>
        <v>1.2694021737480858</v>
      </c>
      <c r="AH24" s="96">
        <f t="shared" si="0"/>
        <v>1.2118046832609173</v>
      </c>
      <c r="AI24" s="96">
        <f t="shared" si="0"/>
        <v>1.1582866689819942</v>
      </c>
      <c r="AJ24" s="96">
        <f t="shared" si="0"/>
        <v>1.1075697652134844</v>
      </c>
      <c r="AK24" s="85">
        <f t="shared" si="0"/>
        <v>1.0332667957439188</v>
      </c>
      <c r="AL24" s="96">
        <f t="shared" si="0"/>
        <v>0.94386258860171235</v>
      </c>
      <c r="AM24" s="85">
        <f t="shared" si="0"/>
        <v>0.90587621107247707</v>
      </c>
      <c r="AN24" s="96">
        <f t="shared" si="0"/>
        <v>0.87034945716530177</v>
      </c>
      <c r="AO24" s="85">
        <f t="shared" si="0"/>
        <v>0.83675737934169536</v>
      </c>
      <c r="AP24" s="96">
        <f t="shared" si="0"/>
        <v>0.8055080818909558</v>
      </c>
      <c r="AQ24" s="85">
        <f t="shared" si="0"/>
        <v>0.77608731680021148</v>
      </c>
      <c r="AR24" s="96">
        <f t="shared" si="0"/>
        <v>0.52988636754228613</v>
      </c>
      <c r="AS24" s="85">
        <f t="shared" si="0"/>
        <v>0.5110451183698923</v>
      </c>
    </row>
    <row r="26" spans="1:45" ht="17.25" x14ac:dyDescent="0.25">
      <c r="A26" s="69" t="s">
        <v>88</v>
      </c>
      <c r="B26" s="97"/>
      <c r="C26" s="97"/>
      <c r="D26" s="97"/>
      <c r="E26" s="97"/>
      <c r="F26" s="97"/>
      <c r="G26" s="97"/>
      <c r="H26" s="97"/>
      <c r="I26" s="97"/>
      <c r="J26" s="97"/>
    </row>
    <row r="27" spans="1:45" x14ac:dyDescent="0.25">
      <c r="B27" s="97"/>
      <c r="C27" s="97"/>
      <c r="D27" s="97"/>
      <c r="E27" s="97"/>
      <c r="F27" s="97"/>
      <c r="G27" s="97"/>
      <c r="H27" s="97"/>
      <c r="I27" s="97"/>
    </row>
    <row r="28" spans="1:45" x14ac:dyDescent="0.25">
      <c r="A28" s="90" t="s">
        <v>23</v>
      </c>
      <c r="B28" s="75">
        <v>2019</v>
      </c>
      <c r="C28" s="75">
        <v>2020</v>
      </c>
      <c r="D28" s="75">
        <v>2021</v>
      </c>
      <c r="E28" s="75">
        <v>2022</v>
      </c>
      <c r="F28" s="75">
        <v>2023</v>
      </c>
      <c r="G28" s="75">
        <v>2024</v>
      </c>
      <c r="H28" s="75">
        <v>2025</v>
      </c>
      <c r="I28" s="75">
        <v>2026</v>
      </c>
      <c r="J28" s="75">
        <v>2027</v>
      </c>
      <c r="K28" s="75">
        <v>2028</v>
      </c>
      <c r="L28" s="75">
        <v>2029</v>
      </c>
      <c r="M28" s="75">
        <v>2030</v>
      </c>
      <c r="N28" s="75">
        <v>2031</v>
      </c>
      <c r="O28" s="75">
        <v>2032</v>
      </c>
      <c r="P28" s="75">
        <v>2033</v>
      </c>
      <c r="Q28" s="75">
        <v>2034</v>
      </c>
      <c r="R28" s="75">
        <v>2035</v>
      </c>
      <c r="S28" s="75">
        <v>2036</v>
      </c>
      <c r="T28" s="75">
        <v>2037</v>
      </c>
      <c r="U28" s="75">
        <v>2038</v>
      </c>
    </row>
    <row r="29" spans="1:45" x14ac:dyDescent="0.25">
      <c r="A29" s="91" t="s">
        <v>0</v>
      </c>
      <c r="B29" s="98">
        <v>5.1518488975043359</v>
      </c>
      <c r="C29" s="98">
        <v>4.2693790863528749</v>
      </c>
      <c r="D29" s="98">
        <v>4.3383990715825984</v>
      </c>
      <c r="E29" s="98">
        <v>4.3383990715825984</v>
      </c>
      <c r="F29" s="98">
        <v>4.3383990715825984</v>
      </c>
      <c r="G29" s="98">
        <v>4.3482590694725589</v>
      </c>
      <c r="H29" s="98">
        <v>4.3383990715825984</v>
      </c>
      <c r="I29" s="98">
        <v>4.3383990715825984</v>
      </c>
      <c r="J29" s="98">
        <v>4.3383990715825984</v>
      </c>
      <c r="K29" s="98">
        <v>3.7615891950199121</v>
      </c>
      <c r="L29" s="98">
        <v>2.7953094018037881</v>
      </c>
      <c r="M29" s="98">
        <v>2.233289522076042</v>
      </c>
      <c r="N29" s="98">
        <v>1.7945196159728021</v>
      </c>
      <c r="O29" s="98">
        <v>1.4494196898241862</v>
      </c>
      <c r="P29" s="98">
        <v>0.89725980798640104</v>
      </c>
      <c r="Q29" s="98"/>
      <c r="R29" s="98"/>
      <c r="S29" s="98"/>
      <c r="T29" s="98"/>
      <c r="U29" s="98"/>
    </row>
    <row r="30" spans="1:45" x14ac:dyDescent="0.25">
      <c r="A30" s="101" t="s">
        <v>1</v>
      </c>
      <c r="B30" s="102">
        <v>0.93689543988945179</v>
      </c>
      <c r="C30" s="102">
        <v>0.87931828650391519</v>
      </c>
      <c r="D30" s="102">
        <v>0.43758636573007831</v>
      </c>
      <c r="E30" s="102"/>
      <c r="F30" s="102"/>
      <c r="G30" s="102"/>
      <c r="H30" s="102"/>
      <c r="I30" s="102"/>
      <c r="J30" s="102"/>
      <c r="K30" s="102"/>
      <c r="L30" s="102"/>
      <c r="M30" s="102"/>
      <c r="N30" s="102"/>
      <c r="O30" s="102"/>
      <c r="P30" s="102"/>
      <c r="Q30" s="102"/>
      <c r="R30" s="102"/>
      <c r="S30" s="102"/>
      <c r="T30" s="102"/>
      <c r="U30" s="102"/>
    </row>
    <row r="31" spans="1:45" x14ac:dyDescent="0.25">
      <c r="A31" s="91" t="s">
        <v>3</v>
      </c>
      <c r="B31" s="98">
        <v>0.57428009188481477</v>
      </c>
      <c r="C31" s="98">
        <v>0.57428009188481477</v>
      </c>
      <c r="D31" s="98">
        <v>0.57428009188481477</v>
      </c>
      <c r="E31" s="98">
        <v>0.56448009031681445</v>
      </c>
      <c r="F31" s="98">
        <v>0.57428009188481477</v>
      </c>
      <c r="G31" s="98">
        <v>0.57428009188481477</v>
      </c>
      <c r="H31" s="98">
        <v>0.57428009188481477</v>
      </c>
      <c r="I31" s="98">
        <v>0.54880008780801404</v>
      </c>
      <c r="J31" s="98">
        <v>0.46697007471521196</v>
      </c>
      <c r="K31" s="98"/>
      <c r="L31" s="98"/>
      <c r="M31" s="98"/>
      <c r="N31" s="98"/>
      <c r="O31" s="98"/>
      <c r="P31" s="98"/>
      <c r="Q31" s="98"/>
      <c r="R31" s="98"/>
      <c r="S31" s="98"/>
      <c r="T31" s="98"/>
      <c r="U31" s="98"/>
    </row>
    <row r="32" spans="1:45" x14ac:dyDescent="0.25">
      <c r="A32" s="101" t="s">
        <v>89</v>
      </c>
      <c r="B32" s="102">
        <v>5.3693420951715668E-3</v>
      </c>
      <c r="C32" s="102">
        <v>1.2086335869119884E-2</v>
      </c>
      <c r="D32" s="102">
        <v>7.0747498536708184E-2</v>
      </c>
      <c r="E32" s="102">
        <v>0.10863513380987935</v>
      </c>
      <c r="F32" s="102">
        <v>8.3302189729260873E-2</v>
      </c>
      <c r="G32" s="102">
        <v>6.5054459273280282E-2</v>
      </c>
      <c r="H32" s="102">
        <v>4.5927736070781322E-2</v>
      </c>
      <c r="I32" s="102">
        <v>3.3900158482837617E-2</v>
      </c>
      <c r="J32" s="102">
        <v>3.2204433045792166E-2</v>
      </c>
      <c r="K32" s="102">
        <v>3.0618753667483074E-2</v>
      </c>
      <c r="L32" s="102">
        <v>2.912038076455226E-2</v>
      </c>
      <c r="M32" s="102">
        <v>2.7610123108496497E-2</v>
      </c>
      <c r="N32" s="102">
        <v>2.6229810293914912E-2</v>
      </c>
      <c r="O32" s="102">
        <v>2.4938922126523252E-2</v>
      </c>
      <c r="P32" s="102">
        <v>2.3719043109883757E-2</v>
      </c>
      <c r="Q32" s="102">
        <v>2.2489385681936844E-2</v>
      </c>
      <c r="R32" s="102">
        <v>2.1317745983210602E-2</v>
      </c>
      <c r="S32" s="102">
        <v>2.2230310426208412E-2</v>
      </c>
      <c r="T32" s="102">
        <v>2.1142737129084026E-2</v>
      </c>
      <c r="U32" s="102">
        <v>2.004623373093933E-2</v>
      </c>
    </row>
    <row r="33" spans="1:21" x14ac:dyDescent="0.25">
      <c r="A33" s="95" t="s">
        <v>29</v>
      </c>
      <c r="B33" s="99">
        <f t="shared" ref="B33:R33" si="1">SUM(B29:B32)</f>
        <v>6.6683937713737738</v>
      </c>
      <c r="C33" s="99">
        <f t="shared" si="1"/>
        <v>5.7350638006107255</v>
      </c>
      <c r="D33" s="99">
        <f t="shared" si="1"/>
        <v>5.4210130277341992</v>
      </c>
      <c r="E33" s="99">
        <f t="shared" si="1"/>
        <v>5.0115142957092917</v>
      </c>
      <c r="F33" s="99">
        <f t="shared" si="1"/>
        <v>4.9959813531966732</v>
      </c>
      <c r="G33" s="99">
        <f t="shared" si="1"/>
        <v>4.9875936206306548</v>
      </c>
      <c r="H33" s="99">
        <f t="shared" si="1"/>
        <v>4.9586068995381938</v>
      </c>
      <c r="I33" s="99">
        <f t="shared" si="1"/>
        <v>4.9210993178734501</v>
      </c>
      <c r="J33" s="99">
        <f t="shared" si="1"/>
        <v>4.8375735793436023</v>
      </c>
      <c r="K33" s="99">
        <f t="shared" si="1"/>
        <v>3.7922079486873952</v>
      </c>
      <c r="L33" s="99">
        <f t="shared" si="1"/>
        <v>2.8244297825683402</v>
      </c>
      <c r="M33" s="99">
        <f t="shared" si="1"/>
        <v>2.2608996451845385</v>
      </c>
      <c r="N33" s="99">
        <f t="shared" si="1"/>
        <v>1.820749426266717</v>
      </c>
      <c r="O33" s="99">
        <f t="shared" si="1"/>
        <v>1.4743586119507095</v>
      </c>
      <c r="P33" s="99">
        <f t="shared" si="1"/>
        <v>0.92097885109628475</v>
      </c>
      <c r="Q33" s="99">
        <f t="shared" si="1"/>
        <v>2.2489385681936844E-2</v>
      </c>
      <c r="R33" s="99">
        <f t="shared" si="1"/>
        <v>2.1317745983210602E-2</v>
      </c>
      <c r="S33" s="99">
        <f t="shared" ref="S33:U33" si="2">SUM(S29:S32)</f>
        <v>2.2230310426208412E-2</v>
      </c>
      <c r="T33" s="99">
        <f t="shared" si="2"/>
        <v>2.1142737129084026E-2</v>
      </c>
      <c r="U33" s="99">
        <f t="shared" si="2"/>
        <v>2.004623373093933E-2</v>
      </c>
    </row>
    <row r="35" spans="1:21" ht="17.25" x14ac:dyDescent="0.25">
      <c r="A35" s="88" t="s">
        <v>90</v>
      </c>
    </row>
    <row r="36" spans="1:21" ht="17.25" x14ac:dyDescent="0.25">
      <c r="A36" s="88" t="s">
        <v>91</v>
      </c>
    </row>
    <row r="40" spans="1:21" x14ac:dyDescent="0.25">
      <c r="A40" s="88"/>
    </row>
  </sheetData>
  <pageMargins left="0.70866141732283472" right="0.70866141732283472" top="0.74803149606299213" bottom="0.74803149606299213" header="0.31496062992125984" footer="0.31496062992125984"/>
  <pageSetup paperSize="8" scale="61"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11C4E"/>
  </sheetPr>
  <dimension ref="B2:P20"/>
  <sheetViews>
    <sheetView showGridLines="0" workbookViewId="0"/>
  </sheetViews>
  <sheetFormatPr defaultRowHeight="15" x14ac:dyDescent="0.25"/>
  <sheetData>
    <row r="2" spans="2:16" ht="18.75" x14ac:dyDescent="0.3">
      <c r="B2" s="138" t="s">
        <v>112</v>
      </c>
    </row>
    <row r="3" spans="2:16" x14ac:dyDescent="0.25">
      <c r="B3" t="s">
        <v>113</v>
      </c>
    </row>
    <row r="4" spans="2:16" x14ac:dyDescent="0.25">
      <c r="B4" t="s">
        <v>114</v>
      </c>
    </row>
    <row r="5" spans="2:16" s="139" customFormat="1" ht="47.25" customHeight="1" x14ac:dyDescent="0.25">
      <c r="C5" s="217" t="s">
        <v>122</v>
      </c>
      <c r="D5" s="217"/>
      <c r="E5" s="217"/>
      <c r="F5" s="217"/>
      <c r="G5" s="217"/>
      <c r="H5" s="217"/>
      <c r="I5" s="217"/>
      <c r="J5" s="217"/>
      <c r="K5" s="217"/>
      <c r="L5" s="217"/>
      <c r="M5" s="217"/>
      <c r="N5" s="217"/>
      <c r="O5" s="217"/>
      <c r="P5" s="217"/>
    </row>
    <row r="6" spans="2:16" ht="15.75" customHeight="1" x14ac:dyDescent="0.25">
      <c r="C6" t="s">
        <v>123</v>
      </c>
    </row>
    <row r="7" spans="2:16" x14ac:dyDescent="0.25">
      <c r="D7" t="s">
        <v>115</v>
      </c>
    </row>
    <row r="8" spans="2:16" x14ac:dyDescent="0.25">
      <c r="C8" t="s">
        <v>116</v>
      </c>
    </row>
    <row r="9" spans="2:16" x14ac:dyDescent="0.25">
      <c r="D9" t="s">
        <v>124</v>
      </c>
    </row>
    <row r="10" spans="2:16" x14ac:dyDescent="0.25">
      <c r="D10" t="s">
        <v>117</v>
      </c>
    </row>
    <row r="11" spans="2:16" x14ac:dyDescent="0.25">
      <c r="D11" t="s">
        <v>118</v>
      </c>
    </row>
    <row r="12" spans="2:16" x14ac:dyDescent="0.25">
      <c r="C12" t="s">
        <v>125</v>
      </c>
    </row>
    <row r="13" spans="2:16" x14ac:dyDescent="0.25">
      <c r="C13" t="s">
        <v>119</v>
      </c>
    </row>
    <row r="14" spans="2:16" x14ac:dyDescent="0.25">
      <c r="C14" t="s">
        <v>120</v>
      </c>
    </row>
    <row r="15" spans="2:16" x14ac:dyDescent="0.25">
      <c r="C15" t="s">
        <v>121</v>
      </c>
    </row>
    <row r="18" spans="2:2" ht="18.75" x14ac:dyDescent="0.3">
      <c r="B18" s="138" t="s">
        <v>126</v>
      </c>
    </row>
    <row r="19" spans="2:2" x14ac:dyDescent="0.25">
      <c r="B19" t="s">
        <v>127</v>
      </c>
    </row>
    <row r="20" spans="2:2" x14ac:dyDescent="0.25">
      <c r="B20" t="s">
        <v>128</v>
      </c>
    </row>
  </sheetData>
  <mergeCells count="1">
    <mergeCell ref="C5:P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11C4E"/>
  </sheetPr>
  <dimension ref="B2:O15"/>
  <sheetViews>
    <sheetView showGridLines="0" workbookViewId="0"/>
  </sheetViews>
  <sheetFormatPr defaultRowHeight="15" x14ac:dyDescent="0.25"/>
  <sheetData>
    <row r="2" spans="2:15" ht="18.75" x14ac:dyDescent="0.3">
      <c r="B2" s="140" t="s">
        <v>158</v>
      </c>
    </row>
    <row r="3" spans="2:15" ht="15.75" thickBot="1" x14ac:dyDescent="0.3"/>
    <row r="4" spans="2:15" ht="30.75" customHeight="1" x14ac:dyDescent="0.25">
      <c r="B4" s="155" t="s">
        <v>162</v>
      </c>
      <c r="C4" s="156"/>
      <c r="D4" s="156"/>
      <c r="E4" s="156"/>
      <c r="F4" s="218" t="s">
        <v>163</v>
      </c>
      <c r="G4" s="218"/>
      <c r="H4" s="218"/>
      <c r="I4" s="218"/>
      <c r="J4" s="218"/>
      <c r="K4" s="218"/>
      <c r="L4" s="218"/>
      <c r="M4" s="218"/>
      <c r="N4" s="218"/>
      <c r="O4" s="219"/>
    </row>
    <row r="5" spans="2:15" ht="30.75" customHeight="1" x14ac:dyDescent="0.25">
      <c r="B5" s="157"/>
      <c r="C5" s="158"/>
      <c r="D5" s="158"/>
      <c r="E5" s="158"/>
      <c r="F5" s="215" t="s">
        <v>171</v>
      </c>
      <c r="G5" s="215"/>
      <c r="H5" s="215"/>
      <c r="I5" s="215"/>
      <c r="J5" s="215"/>
      <c r="K5" s="215"/>
      <c r="L5" s="215"/>
      <c r="M5" s="215"/>
      <c r="N5" s="215"/>
      <c r="O5" s="216"/>
    </row>
    <row r="6" spans="2:15" ht="30" customHeight="1" x14ac:dyDescent="0.25">
      <c r="B6" s="157"/>
      <c r="C6" s="158"/>
      <c r="D6" s="158"/>
      <c r="E6" s="158"/>
      <c r="F6" s="215" t="s">
        <v>164</v>
      </c>
      <c r="G6" s="215"/>
      <c r="H6" s="215"/>
      <c r="I6" s="215"/>
      <c r="J6" s="215"/>
      <c r="K6" s="215"/>
      <c r="L6" s="215"/>
      <c r="M6" s="215"/>
      <c r="N6" s="215"/>
      <c r="O6" s="216"/>
    </row>
    <row r="7" spans="2:15" x14ac:dyDescent="0.25">
      <c r="B7" s="157"/>
      <c r="C7" s="158"/>
      <c r="D7" s="158"/>
      <c r="E7" s="158"/>
      <c r="F7" s="147"/>
      <c r="G7" s="147"/>
      <c r="H7" s="147"/>
      <c r="I7" s="147"/>
      <c r="J7" s="147"/>
      <c r="K7" s="147"/>
      <c r="L7" s="147"/>
      <c r="M7" s="147"/>
      <c r="N7" s="147"/>
      <c r="O7" s="148"/>
    </row>
    <row r="8" spans="2:15" ht="30.75" customHeight="1" x14ac:dyDescent="0.25">
      <c r="B8" s="157" t="s">
        <v>160</v>
      </c>
      <c r="C8" s="158"/>
      <c r="D8" s="158"/>
      <c r="E8" s="158"/>
      <c r="F8" s="215" t="s">
        <v>165</v>
      </c>
      <c r="G8" s="215"/>
      <c r="H8" s="215"/>
      <c r="I8" s="215"/>
      <c r="J8" s="215"/>
      <c r="K8" s="215"/>
      <c r="L8" s="215"/>
      <c r="M8" s="215"/>
      <c r="N8" s="215"/>
      <c r="O8" s="216"/>
    </row>
    <row r="9" spans="2:15" x14ac:dyDescent="0.25">
      <c r="B9" s="157"/>
      <c r="C9" s="158"/>
      <c r="D9" s="158"/>
      <c r="E9" s="158"/>
      <c r="F9" s="147"/>
      <c r="G9" s="147"/>
      <c r="H9" s="147"/>
      <c r="I9" s="147"/>
      <c r="J9" s="147"/>
      <c r="K9" s="147"/>
      <c r="L9" s="147"/>
      <c r="M9" s="147"/>
      <c r="N9" s="147"/>
      <c r="O9" s="148"/>
    </row>
    <row r="10" spans="2:15" ht="31.5" customHeight="1" x14ac:dyDescent="0.25">
      <c r="B10" s="157" t="s">
        <v>161</v>
      </c>
      <c r="C10" s="158"/>
      <c r="D10" s="158"/>
      <c r="E10" s="158"/>
      <c r="F10" s="215" t="s">
        <v>166</v>
      </c>
      <c r="G10" s="215"/>
      <c r="H10" s="215"/>
      <c r="I10" s="215"/>
      <c r="J10" s="215"/>
      <c r="K10" s="215"/>
      <c r="L10" s="215"/>
      <c r="M10" s="215"/>
      <c r="N10" s="215"/>
      <c r="O10" s="216"/>
    </row>
    <row r="11" spans="2:15" x14ac:dyDescent="0.25">
      <c r="B11" s="157"/>
      <c r="C11" s="158"/>
      <c r="D11" s="158"/>
      <c r="E11" s="158"/>
      <c r="F11" s="147"/>
      <c r="G11" s="147"/>
      <c r="H11" s="147"/>
      <c r="I11" s="147"/>
      <c r="J11" s="147"/>
      <c r="K11" s="147"/>
      <c r="L11" s="147"/>
      <c r="M11" s="147"/>
      <c r="N11" s="147"/>
      <c r="O11" s="148"/>
    </row>
    <row r="12" spans="2:15" ht="60" customHeight="1" x14ac:dyDescent="0.25">
      <c r="B12" s="157" t="s">
        <v>167</v>
      </c>
      <c r="C12" s="158"/>
      <c r="D12" s="158"/>
      <c r="E12" s="158"/>
      <c r="F12" s="215" t="s">
        <v>168</v>
      </c>
      <c r="G12" s="215"/>
      <c r="H12" s="215"/>
      <c r="I12" s="215"/>
      <c r="J12" s="215"/>
      <c r="K12" s="215"/>
      <c r="L12" s="215"/>
      <c r="M12" s="215"/>
      <c r="N12" s="215"/>
      <c r="O12" s="216"/>
    </row>
    <row r="13" spans="2:15" x14ac:dyDescent="0.25">
      <c r="B13" s="157"/>
      <c r="C13" s="158"/>
      <c r="D13" s="158"/>
      <c r="E13" s="158"/>
      <c r="F13" s="147"/>
      <c r="G13" s="147"/>
      <c r="H13" s="147"/>
      <c r="I13" s="147"/>
      <c r="J13" s="147"/>
      <c r="K13" s="147"/>
      <c r="L13" s="147"/>
      <c r="M13" s="147"/>
      <c r="N13" s="147"/>
      <c r="O13" s="148"/>
    </row>
    <row r="14" spans="2:15" ht="57.75" customHeight="1" x14ac:dyDescent="0.25">
      <c r="B14" s="157" t="s">
        <v>159</v>
      </c>
      <c r="C14" s="158"/>
      <c r="D14" s="158"/>
      <c r="E14" s="158"/>
      <c r="F14" s="215" t="s">
        <v>169</v>
      </c>
      <c r="G14" s="215"/>
      <c r="H14" s="215"/>
      <c r="I14" s="215"/>
      <c r="J14" s="215"/>
      <c r="K14" s="215"/>
      <c r="L14" s="215"/>
      <c r="M14" s="215"/>
      <c r="N14" s="215"/>
      <c r="O14" s="216"/>
    </row>
    <row r="15" spans="2:15" ht="15.75" thickBot="1" x14ac:dyDescent="0.3">
      <c r="B15" s="159"/>
      <c r="C15" s="160"/>
      <c r="D15" s="160"/>
      <c r="E15" s="160"/>
      <c r="F15" s="153"/>
      <c r="G15" s="153"/>
      <c r="H15" s="153"/>
      <c r="I15" s="153"/>
      <c r="J15" s="153"/>
      <c r="K15" s="153"/>
      <c r="L15" s="153"/>
      <c r="M15" s="153"/>
      <c r="N15" s="153"/>
      <c r="O15" s="154"/>
    </row>
  </sheetData>
  <mergeCells count="7">
    <mergeCell ref="F14:O14"/>
    <mergeCell ref="F4:O4"/>
    <mergeCell ref="F5:O5"/>
    <mergeCell ref="F6:O6"/>
    <mergeCell ref="F8:O8"/>
    <mergeCell ref="F10:O10"/>
    <mergeCell ref="F12:O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11C4E"/>
  </sheetPr>
  <dimension ref="A1:R42"/>
  <sheetViews>
    <sheetView zoomScale="84" zoomScaleNormal="84" workbookViewId="0">
      <pane xSplit="1" ySplit="1" topLeftCell="B2" activePane="bottomRight" state="frozen"/>
      <selection pane="topRight" activeCell="B1" sqref="B1"/>
      <selection pane="bottomLeft" activeCell="A2" sqref="A2"/>
      <selection pane="bottomRight"/>
    </sheetView>
  </sheetViews>
  <sheetFormatPr defaultRowHeight="14.25" x14ac:dyDescent="0.2"/>
  <cols>
    <col min="1" max="1" width="50.85546875" style="166" customWidth="1"/>
    <col min="2" max="9" width="14" style="166" bestFit="1" customWidth="1"/>
    <col min="10" max="10" width="13.5703125" style="166" bestFit="1" customWidth="1"/>
    <col min="11" max="11" width="13.140625" style="166" bestFit="1" customWidth="1"/>
    <col min="12" max="17" width="13.5703125" style="166" bestFit="1" customWidth="1"/>
    <col min="18" max="18" width="15.7109375" style="166" bestFit="1" customWidth="1"/>
    <col min="19" max="16384" width="9.140625" style="166"/>
  </cols>
  <sheetData>
    <row r="1" spans="1:18" ht="30.75" thickBot="1" x14ac:dyDescent="0.25">
      <c r="A1" s="164" t="s">
        <v>172</v>
      </c>
      <c r="B1" s="165">
        <v>2002</v>
      </c>
      <c r="C1" s="165">
        <v>2003</v>
      </c>
      <c r="D1" s="165">
        <v>2004</v>
      </c>
      <c r="E1" s="165">
        <v>2005</v>
      </c>
      <c r="F1" s="165">
        <v>2006</v>
      </c>
      <c r="G1" s="165">
        <v>2007</v>
      </c>
      <c r="H1" s="165">
        <v>2008</v>
      </c>
      <c r="I1" s="165">
        <v>2009</v>
      </c>
      <c r="J1" s="165">
        <v>2010</v>
      </c>
      <c r="K1" s="165">
        <v>2011</v>
      </c>
      <c r="L1" s="165">
        <v>2012</v>
      </c>
      <c r="M1" s="165">
        <v>2013</v>
      </c>
      <c r="N1" s="165">
        <v>2014</v>
      </c>
      <c r="O1" s="165">
        <v>2015</v>
      </c>
      <c r="P1" s="165">
        <v>2016</v>
      </c>
      <c r="Q1" s="165">
        <v>2017</v>
      </c>
      <c r="R1" s="165">
        <v>2018</v>
      </c>
    </row>
    <row r="2" spans="1:18" x14ac:dyDescent="0.2">
      <c r="A2" s="167" t="s">
        <v>173</v>
      </c>
      <c r="B2" s="168"/>
      <c r="C2" s="168"/>
      <c r="D2" s="168"/>
      <c r="E2" s="168"/>
      <c r="F2" s="168"/>
      <c r="G2" s="168"/>
      <c r="H2" s="168"/>
      <c r="I2" s="168"/>
      <c r="J2" s="168"/>
      <c r="K2" s="168"/>
      <c r="L2" s="168"/>
      <c r="M2" s="168">
        <v>18</v>
      </c>
      <c r="N2" s="168">
        <v>22</v>
      </c>
      <c r="O2" s="168">
        <v>1</v>
      </c>
      <c r="P2" s="168">
        <v>1</v>
      </c>
      <c r="Q2" s="168">
        <v>3</v>
      </c>
      <c r="R2" s="169">
        <v>3</v>
      </c>
    </row>
    <row r="3" spans="1:18" x14ac:dyDescent="0.2">
      <c r="A3" s="167" t="s">
        <v>174</v>
      </c>
      <c r="B3" s="168"/>
      <c r="C3" s="168"/>
      <c r="D3" s="168"/>
      <c r="E3" s="168"/>
      <c r="F3" s="168"/>
      <c r="G3" s="168"/>
      <c r="H3" s="168"/>
      <c r="I3" s="168"/>
      <c r="J3" s="168"/>
      <c r="K3" s="168"/>
      <c r="L3" s="168"/>
      <c r="M3" s="168">
        <v>5</v>
      </c>
      <c r="N3" s="168">
        <v>1</v>
      </c>
      <c r="O3" s="168">
        <v>1</v>
      </c>
      <c r="P3" s="168">
        <v>0</v>
      </c>
      <c r="Q3" s="168">
        <v>1</v>
      </c>
      <c r="R3" s="169">
        <v>1</v>
      </c>
    </row>
    <row r="4" spans="1:18" ht="15" thickBot="1" x14ac:dyDescent="0.25">
      <c r="A4" s="167" t="s">
        <v>175</v>
      </c>
      <c r="B4" s="168"/>
      <c r="C4" s="168"/>
      <c r="D4" s="168"/>
      <c r="E4" s="168"/>
      <c r="F4" s="168"/>
      <c r="G4" s="168"/>
      <c r="H4" s="168"/>
      <c r="I4" s="168"/>
      <c r="J4" s="168"/>
      <c r="K4" s="168"/>
      <c r="L4" s="168"/>
      <c r="M4" s="170">
        <v>9</v>
      </c>
      <c r="N4" s="170">
        <v>10</v>
      </c>
      <c r="O4" s="170">
        <v>8</v>
      </c>
      <c r="P4" s="170">
        <v>1</v>
      </c>
      <c r="Q4" s="170">
        <v>2</v>
      </c>
      <c r="R4" s="171">
        <v>4</v>
      </c>
    </row>
    <row r="5" spans="1:18" ht="15.75" thickTop="1" x14ac:dyDescent="0.2">
      <c r="A5" s="172" t="s">
        <v>176</v>
      </c>
      <c r="B5" s="173">
        <v>21</v>
      </c>
      <c r="C5" s="173">
        <v>16</v>
      </c>
      <c r="D5" s="173">
        <v>33</v>
      </c>
      <c r="E5" s="173">
        <v>34</v>
      </c>
      <c r="F5" s="173">
        <v>30</v>
      </c>
      <c r="G5" s="173">
        <v>43</v>
      </c>
      <c r="H5" s="173">
        <v>34</v>
      </c>
      <c r="I5" s="173">
        <v>37</v>
      </c>
      <c r="J5" s="173">
        <v>45</v>
      </c>
      <c r="K5" s="173">
        <v>52</v>
      </c>
      <c r="L5" s="173">
        <v>33</v>
      </c>
      <c r="M5" s="173">
        <f>SUM(M2:M4)</f>
        <v>32</v>
      </c>
      <c r="N5" s="173">
        <f t="shared" ref="N5:P5" si="0">SUM(N2:N4)</f>
        <v>33</v>
      </c>
      <c r="O5" s="173">
        <f t="shared" si="0"/>
        <v>10</v>
      </c>
      <c r="P5" s="173">
        <f t="shared" si="0"/>
        <v>2</v>
      </c>
      <c r="Q5" s="173">
        <f>SUM(Q2:Q4)</f>
        <v>6</v>
      </c>
      <c r="R5" s="173">
        <f>SUM(R2:R4)</f>
        <v>8</v>
      </c>
    </row>
    <row r="6" spans="1:18" ht="15" x14ac:dyDescent="0.2">
      <c r="A6" s="167"/>
      <c r="B6" s="173"/>
      <c r="C6" s="173"/>
      <c r="D6" s="173"/>
      <c r="E6" s="173"/>
      <c r="F6" s="173"/>
      <c r="G6" s="173"/>
      <c r="H6" s="173"/>
      <c r="I6" s="173"/>
      <c r="J6" s="173"/>
      <c r="K6" s="173"/>
      <c r="L6" s="173"/>
      <c r="M6" s="173"/>
      <c r="N6" s="174"/>
      <c r="O6" s="174"/>
      <c r="P6" s="174"/>
      <c r="Q6" s="167"/>
      <c r="R6" s="175"/>
    </row>
    <row r="7" spans="1:18" x14ac:dyDescent="0.2">
      <c r="A7" s="167" t="s">
        <v>177</v>
      </c>
      <c r="B7" s="174"/>
      <c r="C7" s="174"/>
      <c r="D7" s="174"/>
      <c r="E7" s="174"/>
      <c r="F7" s="174"/>
      <c r="G7" s="174"/>
      <c r="H7" s="174"/>
      <c r="I7" s="174"/>
      <c r="J7" s="174"/>
      <c r="K7" s="174"/>
      <c r="L7" s="174"/>
      <c r="M7" s="176">
        <v>43104</v>
      </c>
      <c r="N7" s="176">
        <v>51572</v>
      </c>
      <c r="O7" s="176">
        <v>2811</v>
      </c>
      <c r="P7" s="177">
        <v>4114</v>
      </c>
      <c r="Q7" s="177">
        <v>6844.35</v>
      </c>
      <c r="R7" s="177">
        <v>8985</v>
      </c>
    </row>
    <row r="8" spans="1:18" x14ac:dyDescent="0.2">
      <c r="A8" s="167" t="s">
        <v>178</v>
      </c>
      <c r="B8" s="174"/>
      <c r="C8" s="174"/>
      <c r="D8" s="174"/>
      <c r="E8" s="174"/>
      <c r="F8" s="174"/>
      <c r="G8" s="174"/>
      <c r="H8" s="174"/>
      <c r="I8" s="174"/>
      <c r="J8" s="174"/>
      <c r="K8" s="174"/>
      <c r="L8" s="174"/>
      <c r="M8" s="176">
        <v>17482</v>
      </c>
      <c r="N8" s="176">
        <v>2943</v>
      </c>
      <c r="O8" s="176">
        <v>1332.6</v>
      </c>
      <c r="P8" s="177">
        <v>0</v>
      </c>
      <c r="Q8" s="177">
        <v>1069</v>
      </c>
      <c r="R8" s="177">
        <v>5432</v>
      </c>
    </row>
    <row r="9" spans="1:18" ht="15" thickBot="1" x14ac:dyDescent="0.25">
      <c r="A9" s="167" t="s">
        <v>179</v>
      </c>
      <c r="B9" s="174"/>
      <c r="C9" s="174"/>
      <c r="D9" s="174"/>
      <c r="E9" s="174"/>
      <c r="F9" s="174"/>
      <c r="G9" s="174"/>
      <c r="H9" s="174"/>
      <c r="I9" s="174"/>
      <c r="J9" s="174"/>
      <c r="K9" s="174"/>
      <c r="L9" s="174"/>
      <c r="M9" s="178">
        <v>32842</v>
      </c>
      <c r="N9" s="178">
        <v>44660</v>
      </c>
      <c r="O9" s="178">
        <v>19224</v>
      </c>
      <c r="P9" s="179">
        <v>4600</v>
      </c>
      <c r="Q9" s="179">
        <v>4720</v>
      </c>
      <c r="R9" s="179">
        <v>10381</v>
      </c>
    </row>
    <row r="10" spans="1:18" ht="15.75" thickTop="1" x14ac:dyDescent="0.2">
      <c r="A10" s="172" t="s">
        <v>180</v>
      </c>
      <c r="B10" s="180">
        <v>36958</v>
      </c>
      <c r="C10" s="180">
        <v>35201</v>
      </c>
      <c r="D10" s="180">
        <v>78237</v>
      </c>
      <c r="E10" s="180">
        <v>87533</v>
      </c>
      <c r="F10" s="180">
        <v>112369</v>
      </c>
      <c r="G10" s="180">
        <v>99854</v>
      </c>
      <c r="H10" s="180">
        <v>51037</v>
      </c>
      <c r="I10" s="180">
        <v>64596</v>
      </c>
      <c r="J10" s="180">
        <v>76026</v>
      </c>
      <c r="K10" s="180">
        <v>63669</v>
      </c>
      <c r="L10" s="180">
        <v>72177.2</v>
      </c>
      <c r="M10" s="181">
        <f t="shared" ref="M10:P10" si="1">SUM(M7:M9)</f>
        <v>93428</v>
      </c>
      <c r="N10" s="181">
        <f t="shared" si="1"/>
        <v>99175</v>
      </c>
      <c r="O10" s="181">
        <f t="shared" si="1"/>
        <v>23367.599999999999</v>
      </c>
      <c r="P10" s="181">
        <f t="shared" si="1"/>
        <v>8714</v>
      </c>
      <c r="Q10" s="181">
        <f>SUM(Q7:Q9)</f>
        <v>12633.35</v>
      </c>
      <c r="R10" s="181">
        <f>SUM(R7:R9)</f>
        <v>24798</v>
      </c>
    </row>
    <row r="11" spans="1:18" ht="15" x14ac:dyDescent="0.2">
      <c r="A11" s="167"/>
      <c r="B11" s="180"/>
      <c r="C11" s="180"/>
      <c r="D11" s="180"/>
      <c r="E11" s="180"/>
      <c r="F11" s="180"/>
      <c r="G11" s="180"/>
      <c r="H11" s="180"/>
      <c r="I11" s="180"/>
      <c r="J11" s="180"/>
      <c r="K11" s="180"/>
      <c r="L11" s="180"/>
      <c r="M11" s="182"/>
      <c r="N11" s="183"/>
      <c r="O11" s="183"/>
      <c r="P11" s="183"/>
      <c r="Q11" s="184"/>
      <c r="R11" s="175"/>
    </row>
    <row r="12" spans="1:18" x14ac:dyDescent="0.2">
      <c r="A12" s="167" t="s">
        <v>181</v>
      </c>
      <c r="B12" s="185"/>
      <c r="C12" s="185"/>
      <c r="D12" s="185"/>
      <c r="E12" s="185"/>
      <c r="F12" s="185"/>
      <c r="G12" s="185"/>
      <c r="H12" s="185"/>
      <c r="I12" s="185"/>
      <c r="J12" s="185"/>
      <c r="K12" s="185"/>
      <c r="L12" s="185"/>
      <c r="M12" s="185">
        <v>206.78200000000001</v>
      </c>
      <c r="N12" s="185">
        <v>468.69</v>
      </c>
      <c r="O12" s="185">
        <v>19.010000000000002</v>
      </c>
      <c r="P12" s="186">
        <f>17944197.45/1000000</f>
        <v>17.944197450000001</v>
      </c>
      <c r="Q12" s="186">
        <f>25167864.02/1000000</f>
        <v>25.16786402</v>
      </c>
      <c r="R12" s="187">
        <f t="shared" ref="R12" si="2">31883866/1000000</f>
        <v>31.883866000000001</v>
      </c>
    </row>
    <row r="13" spans="1:18" x14ac:dyDescent="0.2">
      <c r="A13" s="167" t="s">
        <v>182</v>
      </c>
      <c r="B13" s="185"/>
      <c r="C13" s="185"/>
      <c r="D13" s="185"/>
      <c r="E13" s="185"/>
      <c r="F13" s="185"/>
      <c r="G13" s="185"/>
      <c r="H13" s="185"/>
      <c r="I13" s="185"/>
      <c r="J13" s="185"/>
      <c r="K13" s="185"/>
      <c r="L13" s="185"/>
      <c r="M13" s="185">
        <v>93.822999999999993</v>
      </c>
      <c r="N13" s="185">
        <v>114.28</v>
      </c>
      <c r="O13" s="185">
        <v>-0.52</v>
      </c>
      <c r="P13" s="188">
        <f>610/1000000</f>
        <v>6.0999999999999997E-4</v>
      </c>
      <c r="Q13" s="188">
        <f>1660537/1000000</f>
        <v>1.6605369999999999</v>
      </c>
      <c r="R13" s="187">
        <f>460004/1000000</f>
        <v>0.46000400000000002</v>
      </c>
    </row>
    <row r="14" spans="1:18" ht="15" thickBot="1" x14ac:dyDescent="0.25">
      <c r="A14" s="167" t="s">
        <v>183</v>
      </c>
      <c r="B14" s="185"/>
      <c r="C14" s="185"/>
      <c r="D14" s="185"/>
      <c r="E14" s="185"/>
      <c r="F14" s="185"/>
      <c r="G14" s="185"/>
      <c r="H14" s="185"/>
      <c r="I14" s="185"/>
      <c r="J14" s="185"/>
      <c r="K14" s="185"/>
      <c r="L14" s="185"/>
      <c r="M14" s="189">
        <v>358.15100000000001</v>
      </c>
      <c r="N14" s="189">
        <v>540.92999999999995</v>
      </c>
      <c r="O14" s="189">
        <v>341.27</v>
      </c>
      <c r="P14" s="190">
        <f>77429877/1000000</f>
        <v>77.429877000000005</v>
      </c>
      <c r="Q14" s="190">
        <f>49251156.61/1000000</f>
        <v>49.251156610000002</v>
      </c>
      <c r="R14" s="191">
        <f>77711593/1000000</f>
        <v>77.711592999999993</v>
      </c>
    </row>
    <row r="15" spans="1:18" ht="15.75" thickTop="1" x14ac:dyDescent="0.2">
      <c r="A15" s="172" t="s">
        <v>184</v>
      </c>
      <c r="B15" s="192"/>
      <c r="C15" s="192"/>
      <c r="D15" s="192"/>
      <c r="E15" s="192"/>
      <c r="F15" s="192"/>
      <c r="G15" s="192"/>
      <c r="H15" s="192"/>
      <c r="I15" s="192"/>
      <c r="J15" s="192"/>
      <c r="K15" s="192"/>
      <c r="L15" s="192"/>
      <c r="M15" s="193">
        <f>SUM(M12:M14)</f>
        <v>658.75600000000009</v>
      </c>
      <c r="N15" s="193">
        <f t="shared" ref="N15:P15" si="3">SUM(N12:N14)</f>
        <v>1123.9000000000001</v>
      </c>
      <c r="O15" s="193">
        <f t="shared" si="3"/>
        <v>359.76</v>
      </c>
      <c r="P15" s="193">
        <f t="shared" si="3"/>
        <v>95.374684450000004</v>
      </c>
      <c r="Q15" s="193">
        <f>SUM(Q12:Q14)</f>
        <v>76.079557630000011</v>
      </c>
      <c r="R15" s="193">
        <f>SUM(R12:R14)</f>
        <v>110.055463</v>
      </c>
    </row>
    <row r="16" spans="1:18" ht="15" x14ac:dyDescent="0.2">
      <c r="A16" s="167"/>
      <c r="B16" s="192"/>
      <c r="C16" s="192"/>
      <c r="D16" s="192"/>
      <c r="E16" s="192"/>
      <c r="F16" s="192"/>
      <c r="G16" s="192"/>
      <c r="H16" s="192"/>
      <c r="I16" s="192"/>
      <c r="J16" s="192"/>
      <c r="K16" s="192"/>
      <c r="L16" s="192"/>
      <c r="M16" s="192"/>
      <c r="N16" s="185"/>
      <c r="O16" s="185"/>
      <c r="P16" s="185"/>
      <c r="Q16" s="194"/>
      <c r="R16" s="175"/>
    </row>
    <row r="17" spans="1:18" x14ac:dyDescent="0.2">
      <c r="A17" s="167" t="s">
        <v>185</v>
      </c>
      <c r="B17" s="176">
        <v>141</v>
      </c>
      <c r="C17" s="176">
        <v>2455</v>
      </c>
      <c r="D17" s="176">
        <v>5466</v>
      </c>
      <c r="E17" s="176">
        <v>3764</v>
      </c>
      <c r="F17" s="176">
        <v>13240</v>
      </c>
      <c r="G17" s="176">
        <v>14424</v>
      </c>
      <c r="H17" s="176">
        <v>25749</v>
      </c>
      <c r="I17" s="176">
        <v>12058</v>
      </c>
      <c r="J17" s="176">
        <v>9751.23</v>
      </c>
      <c r="K17" s="176">
        <v>8353</v>
      </c>
      <c r="L17" s="176">
        <v>219.84</v>
      </c>
      <c r="M17" s="176">
        <v>315.3</v>
      </c>
      <c r="N17" s="176">
        <v>15523.55</v>
      </c>
      <c r="O17" s="176">
        <v>22455</v>
      </c>
      <c r="P17" s="177">
        <v>9148</v>
      </c>
      <c r="Q17" s="195">
        <v>0</v>
      </c>
      <c r="R17" s="177">
        <v>20</v>
      </c>
    </row>
    <row r="18" spans="1:18" x14ac:dyDescent="0.2">
      <c r="A18" s="167" t="s">
        <v>186</v>
      </c>
      <c r="B18" s="176">
        <v>9927</v>
      </c>
      <c r="C18" s="176">
        <v>10829</v>
      </c>
      <c r="D18" s="176">
        <v>23808</v>
      </c>
      <c r="E18" s="176">
        <v>14707</v>
      </c>
      <c r="F18" s="176">
        <v>30627</v>
      </c>
      <c r="G18" s="176">
        <v>20019</v>
      </c>
      <c r="H18" s="176">
        <v>11411</v>
      </c>
      <c r="I18" s="176">
        <v>6989</v>
      </c>
      <c r="J18" s="176">
        <v>21511.82</v>
      </c>
      <c r="K18" s="176">
        <v>7911</v>
      </c>
      <c r="L18" s="176">
        <v>6387</v>
      </c>
      <c r="M18" s="176">
        <v>5917</v>
      </c>
      <c r="N18" s="176">
        <v>11299.373</v>
      </c>
      <c r="O18" s="176">
        <v>14805.6</v>
      </c>
      <c r="P18" s="177">
        <v>10228.92</v>
      </c>
      <c r="Q18" s="196">
        <v>1381.9</v>
      </c>
      <c r="R18" s="177">
        <v>1751.2331999999999</v>
      </c>
    </row>
    <row r="19" spans="1:18" ht="16.5" x14ac:dyDescent="0.2">
      <c r="A19" s="167" t="s">
        <v>187</v>
      </c>
      <c r="B19" s="176">
        <v>483</v>
      </c>
      <c r="C19" s="176">
        <v>444</v>
      </c>
      <c r="D19" s="176">
        <v>39</v>
      </c>
      <c r="E19" s="176">
        <v>3120</v>
      </c>
      <c r="F19" s="176">
        <v>2360</v>
      </c>
      <c r="G19" s="176">
        <v>935</v>
      </c>
      <c r="H19" s="176">
        <v>991</v>
      </c>
      <c r="I19" s="176">
        <v>1151</v>
      </c>
      <c r="J19" s="176">
        <v>204</v>
      </c>
      <c r="K19" s="176">
        <v>6864</v>
      </c>
      <c r="L19" s="176">
        <v>164.3</v>
      </c>
      <c r="M19" s="176">
        <v>6825</v>
      </c>
      <c r="N19" s="176">
        <v>5743</v>
      </c>
      <c r="O19" s="176">
        <v>6007</v>
      </c>
      <c r="P19" s="197">
        <v>7638.4</v>
      </c>
      <c r="Q19" s="198">
        <v>17477</v>
      </c>
      <c r="R19" s="197">
        <v>3653.6</v>
      </c>
    </row>
    <row r="20" spans="1:18" ht="16.5" x14ac:dyDescent="0.2">
      <c r="A20" s="167" t="s">
        <v>188</v>
      </c>
      <c r="B20" s="176">
        <v>566</v>
      </c>
      <c r="C20" s="176">
        <v>961</v>
      </c>
      <c r="D20" s="176">
        <v>410</v>
      </c>
      <c r="E20" s="176">
        <v>247</v>
      </c>
      <c r="F20" s="176">
        <v>2147</v>
      </c>
      <c r="G20" s="176">
        <v>407</v>
      </c>
      <c r="H20" s="176">
        <v>432</v>
      </c>
      <c r="I20" s="176">
        <v>457</v>
      </c>
      <c r="J20" s="176">
        <v>1244</v>
      </c>
      <c r="K20" s="176">
        <v>1214</v>
      </c>
      <c r="L20" s="176">
        <v>9484.0229999999992</v>
      </c>
      <c r="M20" s="176">
        <v>1113</v>
      </c>
      <c r="N20" s="176">
        <v>212.4</v>
      </c>
      <c r="O20" s="176">
        <v>4406.1000000000004</v>
      </c>
      <c r="P20" s="177">
        <v>21299</v>
      </c>
      <c r="Q20" s="177">
        <v>8242</v>
      </c>
      <c r="R20" s="177">
        <v>7374.9</v>
      </c>
    </row>
    <row r="21" spans="1:18" x14ac:dyDescent="0.2">
      <c r="A21" s="199"/>
      <c r="B21" s="199"/>
      <c r="C21" s="199"/>
      <c r="D21" s="199"/>
      <c r="E21" s="199"/>
      <c r="F21" s="199"/>
      <c r="G21" s="199"/>
      <c r="H21" s="199"/>
      <c r="I21" s="199"/>
      <c r="J21" s="199"/>
      <c r="K21" s="199"/>
      <c r="L21" s="199"/>
      <c r="M21" s="199"/>
      <c r="N21" s="199"/>
      <c r="O21" s="199"/>
      <c r="P21" s="199"/>
      <c r="Q21" s="199"/>
      <c r="R21" s="199"/>
    </row>
    <row r="22" spans="1:18" x14ac:dyDescent="0.2">
      <c r="A22" s="167" t="s">
        <v>189</v>
      </c>
      <c r="B22" s="185"/>
      <c r="C22" s="185"/>
      <c r="D22" s="185"/>
      <c r="E22" s="185"/>
      <c r="F22" s="185"/>
      <c r="G22" s="185"/>
      <c r="H22" s="185"/>
      <c r="I22" s="185"/>
      <c r="J22" s="185"/>
      <c r="K22" s="185"/>
      <c r="L22" s="185"/>
      <c r="M22" s="185">
        <v>66.119</v>
      </c>
      <c r="N22" s="185">
        <v>95.52</v>
      </c>
      <c r="O22" s="185">
        <v>119.42</v>
      </c>
      <c r="P22" s="194">
        <f>122557837/1000000</f>
        <v>122.55783700000001</v>
      </c>
      <c r="Q22" s="194">
        <f>139294314.66/1000000</f>
        <v>139.29431466</v>
      </c>
      <c r="R22" s="194">
        <f>24016475/1000000</f>
        <v>24.016475</v>
      </c>
    </row>
    <row r="23" spans="1:18" ht="15" thickBot="1" x14ac:dyDescent="0.25">
      <c r="A23" s="167" t="s">
        <v>190</v>
      </c>
      <c r="B23" s="185"/>
      <c r="C23" s="185"/>
      <c r="D23" s="185"/>
      <c r="E23" s="185"/>
      <c r="F23" s="185"/>
      <c r="G23" s="185"/>
      <c r="H23" s="185"/>
      <c r="I23" s="185"/>
      <c r="J23" s="185"/>
      <c r="K23" s="185"/>
      <c r="L23" s="185"/>
      <c r="M23" s="189">
        <v>3.948</v>
      </c>
      <c r="N23" s="189">
        <v>2.76</v>
      </c>
      <c r="O23" s="189">
        <v>3.71</v>
      </c>
      <c r="P23" s="200">
        <f>3776690/1000000</f>
        <v>3.7766899999999999</v>
      </c>
      <c r="Q23" s="200">
        <f>16745572/1000000</f>
        <v>16.745571999999999</v>
      </c>
      <c r="R23" s="200">
        <f>5743316/1000000</f>
        <v>5.7433160000000001</v>
      </c>
    </row>
    <row r="24" spans="1:18" ht="15.75" thickTop="1" x14ac:dyDescent="0.2">
      <c r="A24" s="172" t="s">
        <v>191</v>
      </c>
      <c r="B24" s="192"/>
      <c r="C24" s="192"/>
      <c r="D24" s="192"/>
      <c r="E24" s="192"/>
      <c r="F24" s="192"/>
      <c r="G24" s="192"/>
      <c r="H24" s="192"/>
      <c r="I24" s="192"/>
      <c r="J24" s="192"/>
      <c r="K24" s="192"/>
      <c r="L24" s="192"/>
      <c r="M24" s="193">
        <f>SUM(M22:M23)</f>
        <v>70.066999999999993</v>
      </c>
      <c r="N24" s="193">
        <f t="shared" ref="N24:P24" si="4">SUM(N22:N23)</f>
        <v>98.28</v>
      </c>
      <c r="O24" s="193">
        <f>SUM(O22:O23)</f>
        <v>123.13</v>
      </c>
      <c r="P24" s="193">
        <f t="shared" si="4"/>
        <v>126.33452700000001</v>
      </c>
      <c r="Q24" s="193">
        <f>SUM(Q22:Q23)</f>
        <v>156.03988666000001</v>
      </c>
      <c r="R24" s="193">
        <f>SUM(R22:R23)</f>
        <v>29.759791</v>
      </c>
    </row>
    <row r="25" spans="1:18" ht="15" x14ac:dyDescent="0.2">
      <c r="A25" s="167"/>
      <c r="B25" s="192"/>
      <c r="C25" s="192"/>
      <c r="D25" s="192"/>
      <c r="E25" s="192"/>
      <c r="F25" s="192"/>
      <c r="G25" s="192"/>
      <c r="H25" s="192"/>
      <c r="I25" s="192"/>
      <c r="J25" s="192"/>
      <c r="K25" s="192"/>
      <c r="L25" s="192"/>
      <c r="M25" s="192"/>
      <c r="N25" s="185"/>
      <c r="O25" s="185"/>
      <c r="P25" s="185"/>
      <c r="Q25" s="194"/>
      <c r="R25" s="175"/>
    </row>
    <row r="26" spans="1:18" x14ac:dyDescent="0.2">
      <c r="A26" s="167" t="s">
        <v>192</v>
      </c>
      <c r="B26" s="185">
        <v>186</v>
      </c>
      <c r="C26" s="185">
        <v>159</v>
      </c>
      <c r="D26" s="185">
        <v>280</v>
      </c>
      <c r="E26" s="185">
        <v>186</v>
      </c>
      <c r="F26" s="185">
        <v>133</v>
      </c>
      <c r="G26" s="185">
        <v>200</v>
      </c>
      <c r="H26" s="185">
        <v>314</v>
      </c>
      <c r="I26" s="185">
        <v>191</v>
      </c>
      <c r="J26" s="185">
        <v>246</v>
      </c>
      <c r="K26" s="185">
        <v>159</v>
      </c>
      <c r="L26" s="185">
        <v>212</v>
      </c>
      <c r="M26" s="185">
        <v>312.7</v>
      </c>
      <c r="N26" s="185">
        <v>448.85</v>
      </c>
      <c r="O26" s="185">
        <v>186.69</v>
      </c>
      <c r="P26" s="194">
        <f>138496104/1000000</f>
        <v>138.496104</v>
      </c>
      <c r="Q26" s="194">
        <f>190202842.36/1000000</f>
        <v>190.20284236000001</v>
      </c>
      <c r="R26" s="194">
        <f>76528046.57/1000000</f>
        <v>76.528046569999987</v>
      </c>
    </row>
    <row r="27" spans="1:18" ht="15" thickBot="1" x14ac:dyDescent="0.25">
      <c r="A27" s="167" t="s">
        <v>193</v>
      </c>
      <c r="B27" s="189">
        <v>218</v>
      </c>
      <c r="C27" s="189">
        <v>195</v>
      </c>
      <c r="D27" s="189">
        <v>182</v>
      </c>
      <c r="E27" s="189">
        <v>553</v>
      </c>
      <c r="F27" s="189">
        <v>574</v>
      </c>
      <c r="G27" s="189">
        <v>1359</v>
      </c>
      <c r="H27" s="189">
        <v>963</v>
      </c>
      <c r="I27" s="189">
        <v>1202</v>
      </c>
      <c r="J27" s="189">
        <v>1095</v>
      </c>
      <c r="K27" s="189">
        <v>1084</v>
      </c>
      <c r="L27" s="189">
        <v>1267</v>
      </c>
      <c r="M27" s="189">
        <v>1264.5999999999999</v>
      </c>
      <c r="N27" s="189">
        <v>1616.05</v>
      </c>
      <c r="O27" s="189">
        <v>1147.1199999999999</v>
      </c>
      <c r="P27" s="201">
        <f>902659142/1000000</f>
        <v>902.65914199999997</v>
      </c>
      <c r="Q27" s="201">
        <f>805913091.93/1000000</f>
        <v>805.91309192999995</v>
      </c>
      <c r="R27" s="201">
        <f>1038449796/1000000</f>
        <v>1038.4497960000001</v>
      </c>
    </row>
    <row r="28" spans="1:18" ht="15.75" thickTop="1" x14ac:dyDescent="0.2">
      <c r="A28" s="202" t="s">
        <v>194</v>
      </c>
      <c r="B28" s="192">
        <f t="shared" ref="B28:P28" si="5">B27+B26</f>
        <v>404</v>
      </c>
      <c r="C28" s="192">
        <f t="shared" si="5"/>
        <v>354</v>
      </c>
      <c r="D28" s="192">
        <f t="shared" si="5"/>
        <v>462</v>
      </c>
      <c r="E28" s="192">
        <f t="shared" si="5"/>
        <v>739</v>
      </c>
      <c r="F28" s="192">
        <f t="shared" si="5"/>
        <v>707</v>
      </c>
      <c r="G28" s="192">
        <f t="shared" si="5"/>
        <v>1559</v>
      </c>
      <c r="H28" s="192">
        <f t="shared" si="5"/>
        <v>1277</v>
      </c>
      <c r="I28" s="192">
        <f t="shared" si="5"/>
        <v>1393</v>
      </c>
      <c r="J28" s="192">
        <f t="shared" si="5"/>
        <v>1341</v>
      </c>
      <c r="K28" s="192">
        <f t="shared" si="5"/>
        <v>1243</v>
      </c>
      <c r="L28" s="192">
        <f t="shared" si="5"/>
        <v>1479</v>
      </c>
      <c r="M28" s="192">
        <f t="shared" si="5"/>
        <v>1577.3</v>
      </c>
      <c r="N28" s="192">
        <f t="shared" si="5"/>
        <v>2064.9</v>
      </c>
      <c r="O28" s="192">
        <f t="shared" si="5"/>
        <v>1333.81</v>
      </c>
      <c r="P28" s="192">
        <f t="shared" si="5"/>
        <v>1041.155246</v>
      </c>
      <c r="Q28" s="192">
        <f>Q27+Q26</f>
        <v>996.11593428999993</v>
      </c>
      <c r="R28" s="192">
        <f>R27+R26</f>
        <v>1114.9778425700001</v>
      </c>
    </row>
    <row r="29" spans="1:18" ht="15" x14ac:dyDescent="0.2">
      <c r="A29" s="167"/>
      <c r="B29" s="203"/>
      <c r="C29" s="203"/>
      <c r="D29" s="203"/>
      <c r="E29" s="203"/>
      <c r="F29" s="203"/>
      <c r="G29" s="203"/>
      <c r="H29" s="203"/>
      <c r="I29" s="203"/>
      <c r="J29" s="203"/>
      <c r="K29" s="203"/>
      <c r="L29" s="203"/>
      <c r="M29" s="203"/>
      <c r="N29" s="204"/>
      <c r="O29" s="204"/>
      <c r="P29" s="204"/>
      <c r="Q29" s="205"/>
      <c r="R29" s="175"/>
    </row>
    <row r="30" spans="1:18" x14ac:dyDescent="0.2">
      <c r="A30" s="167" t="s">
        <v>195</v>
      </c>
      <c r="B30" s="174">
        <v>0</v>
      </c>
      <c r="C30" s="174">
        <v>2</v>
      </c>
      <c r="D30" s="174">
        <v>0</v>
      </c>
      <c r="E30" s="206">
        <v>0</v>
      </c>
      <c r="F30" s="206">
        <v>0</v>
      </c>
      <c r="G30" s="206">
        <v>0</v>
      </c>
      <c r="H30" s="206">
        <v>1</v>
      </c>
      <c r="I30" s="206">
        <v>1</v>
      </c>
      <c r="J30" s="206">
        <v>0</v>
      </c>
      <c r="K30" s="206">
        <v>0</v>
      </c>
      <c r="L30" s="206">
        <v>1</v>
      </c>
      <c r="M30" s="206">
        <v>0</v>
      </c>
      <c r="N30" s="206">
        <v>3</v>
      </c>
      <c r="O30" s="206">
        <v>2</v>
      </c>
      <c r="P30" s="174">
        <v>2</v>
      </c>
      <c r="Q30" s="174">
        <v>1</v>
      </c>
      <c r="R30" s="183">
        <v>0</v>
      </c>
    </row>
    <row r="31" spans="1:18" x14ac:dyDescent="0.2">
      <c r="A31" s="167" t="s">
        <v>196</v>
      </c>
      <c r="B31" s="174">
        <v>29</v>
      </c>
      <c r="C31" s="174">
        <v>16</v>
      </c>
      <c r="D31" s="174">
        <v>29</v>
      </c>
      <c r="E31" s="174">
        <v>5</v>
      </c>
      <c r="F31" s="174">
        <v>16</v>
      </c>
      <c r="G31" s="174">
        <v>19</v>
      </c>
      <c r="H31" s="174">
        <v>14</v>
      </c>
      <c r="I31" s="174">
        <v>8</v>
      </c>
      <c r="J31" s="174">
        <v>10</v>
      </c>
      <c r="K31" s="174">
        <v>3</v>
      </c>
      <c r="L31" s="174">
        <v>16</v>
      </c>
      <c r="M31" s="174">
        <v>11</v>
      </c>
      <c r="N31" s="174">
        <v>15</v>
      </c>
      <c r="O31" s="174">
        <v>9</v>
      </c>
      <c r="P31" s="167">
        <v>1</v>
      </c>
      <c r="Q31" s="167">
        <v>1</v>
      </c>
      <c r="R31" s="184">
        <v>0</v>
      </c>
    </row>
    <row r="32" spans="1:18" ht="15" thickBot="1" x14ac:dyDescent="0.25">
      <c r="A32" s="167" t="s">
        <v>197</v>
      </c>
      <c r="B32" s="207">
        <v>1</v>
      </c>
      <c r="C32" s="207">
        <v>0</v>
      </c>
      <c r="D32" s="207">
        <v>2</v>
      </c>
      <c r="E32" s="207">
        <v>5</v>
      </c>
      <c r="F32" s="207">
        <v>2</v>
      </c>
      <c r="G32" s="207">
        <v>2</v>
      </c>
      <c r="H32" s="207">
        <v>0</v>
      </c>
      <c r="I32" s="207">
        <v>2</v>
      </c>
      <c r="J32" s="207">
        <v>1</v>
      </c>
      <c r="K32" s="207">
        <v>0</v>
      </c>
      <c r="L32" s="207">
        <v>1</v>
      </c>
      <c r="M32" s="207">
        <v>0</v>
      </c>
      <c r="N32" s="207">
        <v>1</v>
      </c>
      <c r="O32" s="207">
        <v>0</v>
      </c>
      <c r="P32" s="208">
        <v>1</v>
      </c>
      <c r="Q32" s="208">
        <v>1</v>
      </c>
      <c r="R32" s="209">
        <v>1</v>
      </c>
    </row>
    <row r="33" spans="1:18" ht="15.75" thickTop="1" x14ac:dyDescent="0.2">
      <c r="A33" s="172" t="s">
        <v>198</v>
      </c>
      <c r="B33" s="173">
        <v>30</v>
      </c>
      <c r="C33" s="173">
        <v>18</v>
      </c>
      <c r="D33" s="173">
        <v>31</v>
      </c>
      <c r="E33" s="173">
        <v>10</v>
      </c>
      <c r="F33" s="173">
        <v>18</v>
      </c>
      <c r="G33" s="173">
        <v>21</v>
      </c>
      <c r="H33" s="173">
        <v>15</v>
      </c>
      <c r="I33" s="173">
        <v>11</v>
      </c>
      <c r="J33" s="173">
        <v>11</v>
      </c>
      <c r="K33" s="173">
        <v>3</v>
      </c>
      <c r="L33" s="173">
        <v>18</v>
      </c>
      <c r="M33" s="173">
        <v>11</v>
      </c>
      <c r="N33" s="173">
        <v>19</v>
      </c>
      <c r="O33" s="173">
        <v>11</v>
      </c>
      <c r="P33" s="172">
        <f>P30+P31+P32</f>
        <v>4</v>
      </c>
      <c r="Q33" s="172">
        <f>SUM(Q30:Q32)</f>
        <v>3</v>
      </c>
      <c r="R33" s="172">
        <f>SUM(R30:R32)</f>
        <v>1</v>
      </c>
    </row>
    <row r="34" spans="1:18" ht="15" x14ac:dyDescent="0.2">
      <c r="A34" s="172"/>
      <c r="B34" s="173"/>
      <c r="C34" s="173"/>
      <c r="D34" s="173"/>
      <c r="E34" s="173"/>
      <c r="F34" s="173"/>
      <c r="G34" s="173"/>
      <c r="H34" s="173"/>
      <c r="I34" s="173"/>
      <c r="J34" s="173"/>
      <c r="K34" s="173"/>
      <c r="L34" s="173"/>
      <c r="M34" s="173"/>
      <c r="N34" s="173"/>
      <c r="O34" s="173"/>
      <c r="P34" s="172"/>
      <c r="Q34" s="172"/>
      <c r="R34" s="172"/>
    </row>
    <row r="35" spans="1:18" x14ac:dyDescent="0.2">
      <c r="A35" s="167" t="s">
        <v>199</v>
      </c>
      <c r="B35" s="210">
        <v>9</v>
      </c>
      <c r="C35" s="210">
        <v>8</v>
      </c>
      <c r="D35" s="210">
        <v>5</v>
      </c>
      <c r="E35" s="210">
        <v>12</v>
      </c>
      <c r="F35" s="210">
        <v>20</v>
      </c>
      <c r="G35" s="210">
        <v>16</v>
      </c>
      <c r="H35" s="210">
        <v>12</v>
      </c>
      <c r="I35" s="210">
        <v>14</v>
      </c>
      <c r="J35" s="210">
        <v>9</v>
      </c>
      <c r="K35" s="210">
        <v>13</v>
      </c>
      <c r="L35" s="210">
        <v>12</v>
      </c>
      <c r="M35" s="174">
        <v>12</v>
      </c>
      <c r="N35" s="174">
        <v>9</v>
      </c>
      <c r="O35" s="174">
        <v>15</v>
      </c>
      <c r="P35" s="167">
        <v>12</v>
      </c>
      <c r="Q35" s="167">
        <v>16</v>
      </c>
      <c r="R35" s="184">
        <v>4</v>
      </c>
    </row>
    <row r="36" spans="1:18" x14ac:dyDescent="0.2">
      <c r="A36" s="167" t="s">
        <v>200</v>
      </c>
      <c r="B36" s="210">
        <v>2</v>
      </c>
      <c r="C36" s="210">
        <v>2</v>
      </c>
      <c r="D36" s="210">
        <v>1</v>
      </c>
      <c r="E36" s="210">
        <v>2</v>
      </c>
      <c r="F36" s="210">
        <v>4</v>
      </c>
      <c r="G36" s="210">
        <v>4</v>
      </c>
      <c r="H36" s="210">
        <v>1</v>
      </c>
      <c r="I36" s="210">
        <v>6</v>
      </c>
      <c r="J36" s="210">
        <v>2</v>
      </c>
      <c r="K36" s="210">
        <v>1</v>
      </c>
      <c r="L36" s="210">
        <v>1</v>
      </c>
      <c r="M36" s="174">
        <v>3</v>
      </c>
      <c r="N36" s="174">
        <v>2</v>
      </c>
      <c r="O36" s="174">
        <v>2</v>
      </c>
      <c r="P36" s="167">
        <v>3</v>
      </c>
      <c r="Q36" s="167">
        <v>1</v>
      </c>
      <c r="R36" s="184">
        <v>1</v>
      </c>
    </row>
    <row r="37" spans="1:18" ht="15" thickBot="1" x14ac:dyDescent="0.25">
      <c r="A37" s="167" t="s">
        <v>201</v>
      </c>
      <c r="B37" s="211">
        <v>3</v>
      </c>
      <c r="C37" s="211">
        <v>0</v>
      </c>
      <c r="D37" s="211">
        <v>0</v>
      </c>
      <c r="E37" s="211">
        <v>0</v>
      </c>
      <c r="F37" s="211">
        <v>1</v>
      </c>
      <c r="G37" s="211">
        <v>0</v>
      </c>
      <c r="H37" s="211">
        <v>0</v>
      </c>
      <c r="I37" s="211">
        <v>1</v>
      </c>
      <c r="J37" s="211">
        <v>0</v>
      </c>
      <c r="K37" s="211">
        <v>0</v>
      </c>
      <c r="L37" s="211">
        <v>0</v>
      </c>
      <c r="M37" s="211">
        <v>0</v>
      </c>
      <c r="N37" s="207">
        <v>0</v>
      </c>
      <c r="O37" s="207">
        <v>2</v>
      </c>
      <c r="P37" s="208">
        <v>1</v>
      </c>
      <c r="Q37" s="208">
        <v>0</v>
      </c>
      <c r="R37" s="209">
        <v>0</v>
      </c>
    </row>
    <row r="38" spans="1:18" ht="15.75" thickTop="1" x14ac:dyDescent="0.2">
      <c r="A38" s="172" t="s">
        <v>202</v>
      </c>
      <c r="B38" s="212">
        <v>14</v>
      </c>
      <c r="C38" s="212">
        <v>10</v>
      </c>
      <c r="D38" s="212">
        <v>6</v>
      </c>
      <c r="E38" s="212">
        <v>14</v>
      </c>
      <c r="F38" s="212">
        <v>25</v>
      </c>
      <c r="G38" s="212">
        <v>20</v>
      </c>
      <c r="H38" s="212">
        <v>13</v>
      </c>
      <c r="I38" s="212">
        <v>21</v>
      </c>
      <c r="J38" s="212">
        <v>11</v>
      </c>
      <c r="K38" s="212">
        <v>14</v>
      </c>
      <c r="L38" s="212">
        <v>13</v>
      </c>
      <c r="M38" s="173">
        <v>15</v>
      </c>
      <c r="N38" s="173">
        <v>11</v>
      </c>
      <c r="O38" s="173">
        <v>19</v>
      </c>
      <c r="P38" s="172">
        <f>P37+P36+P35</f>
        <v>16</v>
      </c>
      <c r="Q38" s="172">
        <f>SUM(Q35:Q37)</f>
        <v>17</v>
      </c>
      <c r="R38" s="172">
        <f>SUM(R35:R37)</f>
        <v>5</v>
      </c>
    </row>
    <row r="39" spans="1:18" ht="15" x14ac:dyDescent="0.2">
      <c r="A39" s="172"/>
      <c r="B39" s="212"/>
      <c r="C39" s="212"/>
      <c r="D39" s="212"/>
      <c r="E39" s="212"/>
      <c r="F39" s="212"/>
      <c r="G39" s="212"/>
      <c r="H39" s="212"/>
      <c r="I39" s="212"/>
      <c r="J39" s="212"/>
      <c r="K39" s="212"/>
      <c r="L39" s="212"/>
      <c r="M39" s="173"/>
      <c r="N39" s="173"/>
      <c r="O39" s="173"/>
      <c r="P39" s="172"/>
      <c r="Q39" s="172"/>
      <c r="R39" s="172"/>
    </row>
    <row r="40" spans="1:18" x14ac:dyDescent="0.2">
      <c r="A40" s="167" t="s">
        <v>203</v>
      </c>
      <c r="B40" s="174">
        <v>82</v>
      </c>
      <c r="C40" s="174">
        <v>86</v>
      </c>
      <c r="D40" s="174">
        <v>105</v>
      </c>
      <c r="E40" s="174">
        <v>104</v>
      </c>
      <c r="F40" s="174">
        <v>79</v>
      </c>
      <c r="G40" s="174">
        <v>76</v>
      </c>
      <c r="H40" s="174">
        <v>89</v>
      </c>
      <c r="I40" s="174">
        <v>71</v>
      </c>
      <c r="J40" s="174">
        <v>70</v>
      </c>
      <c r="K40" s="174">
        <v>73</v>
      </c>
      <c r="L40" s="174">
        <v>56</v>
      </c>
      <c r="M40" s="174">
        <v>52</v>
      </c>
      <c r="N40" s="174">
        <v>59</v>
      </c>
      <c r="O40" s="174">
        <v>51</v>
      </c>
      <c r="P40" s="167">
        <v>42</v>
      </c>
      <c r="Q40" s="167">
        <v>33</v>
      </c>
      <c r="R40" s="184">
        <v>29</v>
      </c>
    </row>
    <row r="41" spans="1:18" ht="15" thickBot="1" x14ac:dyDescent="0.25">
      <c r="A41" s="167" t="s">
        <v>204</v>
      </c>
      <c r="B41" s="207">
        <v>12</v>
      </c>
      <c r="C41" s="207">
        <v>12</v>
      </c>
      <c r="D41" s="207">
        <v>14</v>
      </c>
      <c r="E41" s="207">
        <v>19</v>
      </c>
      <c r="F41" s="207">
        <v>21</v>
      </c>
      <c r="G41" s="207">
        <v>23</v>
      </c>
      <c r="H41" s="207">
        <v>23</v>
      </c>
      <c r="I41" s="207">
        <v>24</v>
      </c>
      <c r="J41" s="207">
        <v>23</v>
      </c>
      <c r="K41" s="207">
        <v>23</v>
      </c>
      <c r="L41" s="207">
        <v>24</v>
      </c>
      <c r="M41" s="207">
        <v>24</v>
      </c>
      <c r="N41" s="207">
        <v>25</v>
      </c>
      <c r="O41" s="207">
        <v>25</v>
      </c>
      <c r="P41" s="208">
        <v>25</v>
      </c>
      <c r="Q41" s="208">
        <v>26</v>
      </c>
      <c r="R41" s="209">
        <v>27</v>
      </c>
    </row>
    <row r="42" spans="1:18" ht="15.75" thickTop="1" x14ac:dyDescent="0.25">
      <c r="A42" s="213" t="s">
        <v>205</v>
      </c>
      <c r="B42" s="214">
        <f>SUM(B40:B41)</f>
        <v>94</v>
      </c>
      <c r="C42" s="214">
        <f t="shared" ref="C42:R42" si="6">SUM(C40:C41)</f>
        <v>98</v>
      </c>
      <c r="D42" s="214">
        <f t="shared" si="6"/>
        <v>119</v>
      </c>
      <c r="E42" s="214">
        <f t="shared" si="6"/>
        <v>123</v>
      </c>
      <c r="F42" s="214">
        <f t="shared" si="6"/>
        <v>100</v>
      </c>
      <c r="G42" s="214">
        <f t="shared" si="6"/>
        <v>99</v>
      </c>
      <c r="H42" s="214">
        <f t="shared" si="6"/>
        <v>112</v>
      </c>
      <c r="I42" s="214">
        <f t="shared" si="6"/>
        <v>95</v>
      </c>
      <c r="J42" s="214">
        <f t="shared" si="6"/>
        <v>93</v>
      </c>
      <c r="K42" s="214">
        <f t="shared" si="6"/>
        <v>96</v>
      </c>
      <c r="L42" s="214">
        <f t="shared" si="6"/>
        <v>80</v>
      </c>
      <c r="M42" s="214">
        <f t="shared" si="6"/>
        <v>76</v>
      </c>
      <c r="N42" s="214">
        <f t="shared" si="6"/>
        <v>84</v>
      </c>
      <c r="O42" s="214">
        <f t="shared" si="6"/>
        <v>76</v>
      </c>
      <c r="P42" s="214">
        <f t="shared" si="6"/>
        <v>67</v>
      </c>
      <c r="Q42" s="214">
        <f t="shared" si="6"/>
        <v>59</v>
      </c>
      <c r="R42" s="214">
        <f t="shared" si="6"/>
        <v>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006072"/>
    <pageSetUpPr fitToPage="1"/>
  </sheetPr>
  <dimension ref="A1:U50"/>
  <sheetViews>
    <sheetView zoomScale="85" zoomScaleNormal="85" zoomScaleSheetLayoutView="85" workbookViewId="0"/>
  </sheetViews>
  <sheetFormatPr defaultRowHeight="14.25" x14ac:dyDescent="0.2"/>
  <cols>
    <col min="1" max="1" width="19.28515625" style="2" customWidth="1"/>
    <col min="2" max="2" width="15" style="2" customWidth="1"/>
    <col min="3" max="20" width="10.7109375" style="2" customWidth="1"/>
    <col min="21" max="16384" width="9.140625" style="2"/>
  </cols>
  <sheetData>
    <row r="1" spans="1:21" x14ac:dyDescent="0.2">
      <c r="C1" s="3"/>
      <c r="D1" s="3"/>
      <c r="E1" s="3"/>
      <c r="F1" s="3"/>
      <c r="G1" s="3"/>
      <c r="H1" s="3"/>
      <c r="I1" s="3"/>
      <c r="J1" s="3"/>
      <c r="K1" s="3"/>
      <c r="L1" s="3"/>
      <c r="M1" s="3"/>
      <c r="N1" s="3"/>
      <c r="O1" s="3"/>
      <c r="P1" s="3"/>
      <c r="Q1" s="3"/>
      <c r="R1" s="3"/>
      <c r="S1" s="3"/>
      <c r="T1" s="3"/>
    </row>
    <row r="2" spans="1:21" ht="15" x14ac:dyDescent="0.25">
      <c r="A2" s="1" t="s">
        <v>65</v>
      </c>
      <c r="B2" s="1"/>
    </row>
    <row r="3" spans="1:21" ht="15" thickBot="1" x14ac:dyDescent="0.25"/>
    <row r="4" spans="1:21" ht="32.25" customHeight="1" thickBot="1" x14ac:dyDescent="0.25">
      <c r="A4" s="225" t="s">
        <v>23</v>
      </c>
      <c r="B4" s="225" t="s">
        <v>24</v>
      </c>
      <c r="C4" s="227" t="s">
        <v>37</v>
      </c>
      <c r="D4" s="228"/>
      <c r="E4" s="229"/>
      <c r="F4" s="222" t="s">
        <v>38</v>
      </c>
      <c r="G4" s="223"/>
      <c r="H4" s="224"/>
      <c r="I4" s="222" t="s">
        <v>39</v>
      </c>
      <c r="J4" s="223"/>
      <c r="K4" s="224"/>
      <c r="L4" s="222" t="s">
        <v>92</v>
      </c>
      <c r="M4" s="223"/>
      <c r="N4" s="224"/>
      <c r="O4" s="222" t="s">
        <v>93</v>
      </c>
      <c r="P4" s="223"/>
      <c r="Q4" s="224"/>
      <c r="R4" s="222" t="s">
        <v>94</v>
      </c>
      <c r="S4" s="223"/>
      <c r="T4" s="224"/>
    </row>
    <row r="5" spans="1:21" ht="32.25" customHeight="1" thickBot="1" x14ac:dyDescent="0.25">
      <c r="A5" s="226"/>
      <c r="B5" s="226"/>
      <c r="C5" s="4" t="s">
        <v>18</v>
      </c>
      <c r="D5" s="5" t="s">
        <v>25</v>
      </c>
      <c r="E5" s="6" t="s">
        <v>19</v>
      </c>
      <c r="F5" s="4" t="s">
        <v>18</v>
      </c>
      <c r="G5" s="5" t="s">
        <v>25</v>
      </c>
      <c r="H5" s="6" t="s">
        <v>19</v>
      </c>
      <c r="I5" s="4" t="s">
        <v>18</v>
      </c>
      <c r="J5" s="5" t="s">
        <v>25</v>
      </c>
      <c r="K5" s="6" t="s">
        <v>19</v>
      </c>
      <c r="L5" s="4" t="s">
        <v>18</v>
      </c>
      <c r="M5" s="5" t="s">
        <v>25</v>
      </c>
      <c r="N5" s="6" t="s">
        <v>19</v>
      </c>
      <c r="O5" s="4" t="s">
        <v>18</v>
      </c>
      <c r="P5" s="5" t="s">
        <v>25</v>
      </c>
      <c r="Q5" s="6" t="s">
        <v>19</v>
      </c>
      <c r="R5" s="4" t="s">
        <v>18</v>
      </c>
      <c r="S5" s="5" t="s">
        <v>25</v>
      </c>
      <c r="T5" s="6" t="s">
        <v>19</v>
      </c>
    </row>
    <row r="6" spans="1:21" ht="15" customHeight="1" x14ac:dyDescent="0.25">
      <c r="A6" s="25" t="s">
        <v>1</v>
      </c>
      <c r="B6" s="25" t="s">
        <v>26</v>
      </c>
      <c r="C6" s="109">
        <v>35.705959110000002</v>
      </c>
      <c r="D6" s="110">
        <v>224.58371898999999</v>
      </c>
      <c r="E6" s="111">
        <v>1290.2921871999999</v>
      </c>
      <c r="F6" s="109">
        <v>36.04666057</v>
      </c>
      <c r="G6" s="110">
        <v>226.72666669</v>
      </c>
      <c r="H6" s="111">
        <v>1302.4996111999999</v>
      </c>
      <c r="I6" s="109">
        <v>36.345159989999999</v>
      </c>
      <c r="J6" s="110">
        <v>228.60417149</v>
      </c>
      <c r="K6" s="111">
        <v>1313.1949251999999</v>
      </c>
      <c r="L6" s="109">
        <v>0.37595910780000003</v>
      </c>
      <c r="M6" s="110">
        <v>2.3647115699999999</v>
      </c>
      <c r="N6" s="111">
        <v>13.47071504</v>
      </c>
      <c r="O6" s="109">
        <v>0.7166605721</v>
      </c>
      <c r="P6" s="110">
        <v>4.5076592409999998</v>
      </c>
      <c r="Q6" s="111">
        <v>25.678139309999999</v>
      </c>
      <c r="R6" s="109">
        <v>1.0151599920000001</v>
      </c>
      <c r="S6" s="110">
        <v>6.3851640449999998</v>
      </c>
      <c r="T6" s="111">
        <v>36.373453069999997</v>
      </c>
      <c r="U6"/>
    </row>
    <row r="7" spans="1:21" ht="15" x14ac:dyDescent="0.25">
      <c r="A7" s="26" t="s">
        <v>4</v>
      </c>
      <c r="B7" s="26" t="s">
        <v>26</v>
      </c>
      <c r="C7" s="112">
        <v>10.65602936</v>
      </c>
      <c r="D7" s="113">
        <v>67.024406069999998</v>
      </c>
      <c r="E7" s="114">
        <v>365.45669800000002</v>
      </c>
      <c r="F7" s="112">
        <v>11.18149833</v>
      </c>
      <c r="G7" s="113">
        <v>70.329506370000004</v>
      </c>
      <c r="H7" s="114">
        <v>383.47805940000001</v>
      </c>
      <c r="I7" s="112">
        <v>11.745315039999999</v>
      </c>
      <c r="J7" s="113">
        <v>73.875806690000005</v>
      </c>
      <c r="K7" s="114">
        <v>402.8145859</v>
      </c>
      <c r="L7" s="112">
        <v>7.2466417909999997E-2</v>
      </c>
      <c r="M7" s="113">
        <v>0.45580004099999999</v>
      </c>
      <c r="N7" s="114">
        <v>2.4852913710000002</v>
      </c>
      <c r="O7" s="112">
        <v>0.59793539070000001</v>
      </c>
      <c r="P7" s="113">
        <v>3.7609003410000001</v>
      </c>
      <c r="Q7" s="114">
        <v>20.50665274</v>
      </c>
      <c r="R7" s="112">
        <v>1.1617521040000001</v>
      </c>
      <c r="S7" s="113">
        <v>7.3072006619999996</v>
      </c>
      <c r="T7" s="114">
        <v>39.843179259999999</v>
      </c>
      <c r="U7"/>
    </row>
    <row r="8" spans="1:21" ht="15" x14ac:dyDescent="0.25">
      <c r="A8" s="26" t="s">
        <v>5</v>
      </c>
      <c r="B8" s="26" t="s">
        <v>26</v>
      </c>
      <c r="C8" s="112">
        <v>9.2931900600000006</v>
      </c>
      <c r="D8" s="113">
        <v>58.452405069999998</v>
      </c>
      <c r="E8" s="114">
        <v>325.45896800000003</v>
      </c>
      <c r="F8" s="112">
        <v>9.7851452229999989</v>
      </c>
      <c r="G8" s="113">
        <v>61.546709849999999</v>
      </c>
      <c r="H8" s="114">
        <v>342.68784399999998</v>
      </c>
      <c r="I8" s="112">
        <v>10.04372023</v>
      </c>
      <c r="J8" s="113">
        <v>63.173097679999998</v>
      </c>
      <c r="K8" s="114">
        <v>351.74345949999997</v>
      </c>
      <c r="L8" s="112">
        <v>1.9387659180000001</v>
      </c>
      <c r="M8" s="113">
        <v>12.19447036</v>
      </c>
      <c r="N8" s="114">
        <v>67.897971600000005</v>
      </c>
      <c r="O8" s="112">
        <v>2.4307210810000002</v>
      </c>
      <c r="P8" s="113">
        <v>15.288775149999999</v>
      </c>
      <c r="Q8" s="114">
        <v>85.126847650000002</v>
      </c>
      <c r="R8" s="112">
        <v>2.68929609</v>
      </c>
      <c r="S8" s="113">
        <v>16.915162970000001</v>
      </c>
      <c r="T8" s="114">
        <v>94.182463119999994</v>
      </c>
      <c r="U8"/>
    </row>
    <row r="9" spans="1:21" ht="15" x14ac:dyDescent="0.25">
      <c r="A9" s="26" t="s">
        <v>2</v>
      </c>
      <c r="B9" s="26" t="s">
        <v>64</v>
      </c>
      <c r="C9" s="112">
        <v>7.5406518475745008</v>
      </c>
      <c r="D9" s="113">
        <v>47.429271698000001</v>
      </c>
      <c r="E9" s="114">
        <v>286.941670918</v>
      </c>
      <c r="F9" s="112">
        <v>7.5406518475745008</v>
      </c>
      <c r="G9" s="113">
        <v>47.429271698000001</v>
      </c>
      <c r="H9" s="114">
        <v>286.941670918</v>
      </c>
      <c r="I9" s="112">
        <v>7.5406518475745008</v>
      </c>
      <c r="J9" s="113">
        <v>47.429271698000001</v>
      </c>
      <c r="K9" s="114">
        <v>286.941670918</v>
      </c>
      <c r="L9" s="112">
        <v>0</v>
      </c>
      <c r="M9" s="113">
        <v>0</v>
      </c>
      <c r="N9" s="114">
        <v>0</v>
      </c>
      <c r="O9" s="112">
        <v>0</v>
      </c>
      <c r="P9" s="113">
        <v>0</v>
      </c>
      <c r="Q9" s="114">
        <v>0</v>
      </c>
      <c r="R9" s="112">
        <v>0</v>
      </c>
      <c r="S9" s="113">
        <v>0</v>
      </c>
      <c r="T9" s="114">
        <v>0</v>
      </c>
      <c r="U9"/>
    </row>
    <row r="10" spans="1:21" ht="15" x14ac:dyDescent="0.25">
      <c r="A10" s="26" t="s">
        <v>6</v>
      </c>
      <c r="B10" s="26" t="s">
        <v>36</v>
      </c>
      <c r="C10" s="112">
        <v>7.1206925719999994</v>
      </c>
      <c r="D10" s="113">
        <v>44.787807399999998</v>
      </c>
      <c r="E10" s="114">
        <v>248.95433420000001</v>
      </c>
      <c r="F10" s="112">
        <v>7.4114923880000001</v>
      </c>
      <c r="G10" s="113">
        <v>46.61688316</v>
      </c>
      <c r="H10" s="114">
        <v>259.12130519999999</v>
      </c>
      <c r="I10" s="112">
        <v>7.6254738250000003</v>
      </c>
      <c r="J10" s="113">
        <v>47.962785859999997</v>
      </c>
      <c r="K10" s="114">
        <v>266.60254459999999</v>
      </c>
      <c r="L10" s="112">
        <v>0.59473022649999996</v>
      </c>
      <c r="M10" s="113">
        <v>3.740740465</v>
      </c>
      <c r="N10" s="114">
        <v>20.793015019999999</v>
      </c>
      <c r="O10" s="112">
        <v>0.88553004280000003</v>
      </c>
      <c r="P10" s="113">
        <v>5.5698162230000001</v>
      </c>
      <c r="Q10" s="114">
        <v>30.959985979999999</v>
      </c>
      <c r="R10" s="112">
        <v>1.0995114800000001</v>
      </c>
      <c r="S10" s="113">
        <v>6.9157189260000003</v>
      </c>
      <c r="T10" s="114">
        <v>38.441225430000003</v>
      </c>
      <c r="U10"/>
    </row>
    <row r="11" spans="1:21" ht="15" x14ac:dyDescent="0.25">
      <c r="A11" s="26" t="s">
        <v>44</v>
      </c>
      <c r="B11" s="26" t="s">
        <v>36</v>
      </c>
      <c r="C11" s="112">
        <v>6.508819323</v>
      </c>
      <c r="D11" s="113">
        <v>40.939240580000003</v>
      </c>
      <c r="E11" s="114">
        <v>249.284672</v>
      </c>
      <c r="F11" s="112">
        <v>7.0044463210000014</v>
      </c>
      <c r="G11" s="113">
        <v>44.0566405</v>
      </c>
      <c r="H11" s="114">
        <v>268.02966040000001</v>
      </c>
      <c r="I11" s="112">
        <v>7.7768034159999999</v>
      </c>
      <c r="J11" s="113">
        <v>48.914620319999997</v>
      </c>
      <c r="K11" s="114">
        <v>297.31514049999998</v>
      </c>
      <c r="L11" s="112">
        <v>0.42269187990000001</v>
      </c>
      <c r="M11" s="113">
        <v>2.6586518539999999</v>
      </c>
      <c r="N11" s="114">
        <v>16.121287039999999</v>
      </c>
      <c r="O11" s="112">
        <v>0.91831887749999996</v>
      </c>
      <c r="P11" s="113">
        <v>5.7760517819999997</v>
      </c>
      <c r="Q11" s="114">
        <v>34.866275459999997</v>
      </c>
      <c r="R11" s="112">
        <v>1.690675972</v>
      </c>
      <c r="S11" s="113">
        <v>10.6340316</v>
      </c>
      <c r="T11" s="114">
        <v>64.151755570000006</v>
      </c>
      <c r="U11"/>
    </row>
    <row r="12" spans="1:21" ht="15" x14ac:dyDescent="0.25">
      <c r="A12" s="26" t="s">
        <v>15</v>
      </c>
      <c r="B12" s="26" t="s">
        <v>36</v>
      </c>
      <c r="C12" s="112">
        <v>3.8359999999999999</v>
      </c>
      <c r="D12" s="113">
        <v>24.127713350000001</v>
      </c>
      <c r="E12" s="114">
        <v>143.4755969</v>
      </c>
      <c r="F12" s="112">
        <v>3.9060000000000001</v>
      </c>
      <c r="G12" s="113">
        <v>24.568000090000002</v>
      </c>
      <c r="H12" s="114">
        <v>146.09376470000001</v>
      </c>
      <c r="I12" s="112">
        <v>3.9329999999999998</v>
      </c>
      <c r="J12" s="113">
        <v>24.737824969999998</v>
      </c>
      <c r="K12" s="114">
        <v>147.10362939999999</v>
      </c>
      <c r="L12" s="112">
        <v>1.7000000000000001E-2</v>
      </c>
      <c r="M12" s="113">
        <v>0.10692678</v>
      </c>
      <c r="N12" s="114">
        <v>0.63584075799999995</v>
      </c>
      <c r="O12" s="112">
        <v>8.6999999999999994E-2</v>
      </c>
      <c r="P12" s="113">
        <v>0.54721352000000001</v>
      </c>
      <c r="Q12" s="114">
        <v>3.2540085840000001</v>
      </c>
      <c r="R12" s="112">
        <v>0.114</v>
      </c>
      <c r="S12" s="113">
        <v>0.71703840500000005</v>
      </c>
      <c r="T12" s="114">
        <v>4.2638733169999998</v>
      </c>
      <c r="U12"/>
    </row>
    <row r="13" spans="1:21" ht="15" x14ac:dyDescent="0.25">
      <c r="A13" s="26" t="s">
        <v>0</v>
      </c>
      <c r="B13" s="26" t="s">
        <v>26</v>
      </c>
      <c r="C13" s="112">
        <v>2.9954069809999999</v>
      </c>
      <c r="D13" s="113">
        <v>18.840542490000001</v>
      </c>
      <c r="E13" s="114">
        <v>101.9412571</v>
      </c>
      <c r="F13" s="112">
        <v>3.3048563259999999</v>
      </c>
      <c r="G13" s="113">
        <v>20.786920250000001</v>
      </c>
      <c r="H13" s="114">
        <v>112.4725991</v>
      </c>
      <c r="I13" s="112">
        <v>3.5750076740000001</v>
      </c>
      <c r="J13" s="113">
        <v>22.486121059999999</v>
      </c>
      <c r="K13" s="114">
        <v>121.6665311</v>
      </c>
      <c r="L13" s="112">
        <v>0.86338207499999997</v>
      </c>
      <c r="M13" s="113">
        <v>5.4305097010000001</v>
      </c>
      <c r="N13" s="114">
        <v>29.383070369999999</v>
      </c>
      <c r="O13" s="112">
        <v>1.1728314200000001</v>
      </c>
      <c r="P13" s="113">
        <v>7.3768874650000003</v>
      </c>
      <c r="Q13" s="114">
        <v>39.914412349999999</v>
      </c>
      <c r="R13" s="112">
        <v>1.442982768</v>
      </c>
      <c r="S13" s="113">
        <v>9.0760882669999994</v>
      </c>
      <c r="T13" s="114">
        <v>49.10834431</v>
      </c>
      <c r="U13"/>
    </row>
    <row r="14" spans="1:21" ht="15" x14ac:dyDescent="0.25">
      <c r="A14" s="26" t="s">
        <v>43</v>
      </c>
      <c r="B14" s="26" t="s">
        <v>64</v>
      </c>
      <c r="C14" s="112">
        <v>1.65044121447</v>
      </c>
      <c r="D14" s="113">
        <v>10.380962593</v>
      </c>
      <c r="E14" s="114">
        <v>51.376225140999999</v>
      </c>
      <c r="F14" s="112">
        <v>1.7344723823999999</v>
      </c>
      <c r="G14" s="113">
        <v>10.909502727</v>
      </c>
      <c r="H14" s="114">
        <v>53.906906218000003</v>
      </c>
      <c r="I14" s="112">
        <v>1.8462762954</v>
      </c>
      <c r="J14" s="113">
        <v>11.612728152000001</v>
      </c>
      <c r="K14" s="114">
        <v>57.310687977999997</v>
      </c>
      <c r="L14" s="112">
        <v>7.0604213949999994E-2</v>
      </c>
      <c r="M14" s="113">
        <v>0.44408713100000002</v>
      </c>
      <c r="N14" s="114">
        <v>2.0966768020000002</v>
      </c>
      <c r="O14" s="112">
        <v>0.15463538277</v>
      </c>
      <c r="P14" s="113">
        <v>0.97262726499999996</v>
      </c>
      <c r="Q14" s="114">
        <v>4.6273578769999997</v>
      </c>
      <c r="R14" s="112">
        <v>0.26643929513999998</v>
      </c>
      <c r="S14" s="113">
        <v>1.6758526949999999</v>
      </c>
      <c r="T14" s="114">
        <v>8.0311396449999997</v>
      </c>
      <c r="U14"/>
    </row>
    <row r="15" spans="1:21" ht="15" x14ac:dyDescent="0.25">
      <c r="A15" s="26" t="s">
        <v>3</v>
      </c>
      <c r="B15" s="26" t="s">
        <v>26</v>
      </c>
      <c r="C15" s="112">
        <v>1.595735852</v>
      </c>
      <c r="D15" s="113">
        <v>10.036876230000001</v>
      </c>
      <c r="E15" s="114">
        <v>64.184200250000004</v>
      </c>
      <c r="F15" s="112">
        <v>2.5391854889999999</v>
      </c>
      <c r="G15" s="113">
        <v>15.97099573</v>
      </c>
      <c r="H15" s="114">
        <v>102.1319348</v>
      </c>
      <c r="I15" s="112">
        <v>3.7140939130000001</v>
      </c>
      <c r="J15" s="113">
        <v>23.360947150000001</v>
      </c>
      <c r="K15" s="114">
        <v>149.3894789</v>
      </c>
      <c r="L15" s="112">
        <v>0.63613114859999997</v>
      </c>
      <c r="M15" s="113">
        <v>4.0011444230000004</v>
      </c>
      <c r="N15" s="114">
        <v>25.586671490000001</v>
      </c>
      <c r="O15" s="112">
        <v>1.579580786</v>
      </c>
      <c r="P15" s="113">
        <v>9.9352639239999991</v>
      </c>
      <c r="Q15" s="114">
        <v>63.534405990000003</v>
      </c>
      <c r="R15" s="112">
        <v>2.75448921</v>
      </c>
      <c r="S15" s="113">
        <v>17.32521534</v>
      </c>
      <c r="T15" s="114">
        <v>110.7919502</v>
      </c>
      <c r="U15"/>
    </row>
    <row r="16" spans="1:21" ht="15" x14ac:dyDescent="0.25">
      <c r="A16" s="26" t="s">
        <v>42</v>
      </c>
      <c r="B16" s="26" t="s">
        <v>26</v>
      </c>
      <c r="C16" s="112">
        <v>1.0537565019999999</v>
      </c>
      <c r="D16" s="113">
        <v>6.6279287829999998</v>
      </c>
      <c r="E16" s="114">
        <v>31.117305510000001</v>
      </c>
      <c r="F16" s="112">
        <v>1.6086905250000001</v>
      </c>
      <c r="G16" s="113">
        <v>10.118358669999999</v>
      </c>
      <c r="H16" s="114">
        <v>47.504441919999998</v>
      </c>
      <c r="I16" s="112">
        <v>2.453550452</v>
      </c>
      <c r="J16" s="113">
        <v>15.432367559999999</v>
      </c>
      <c r="K16" s="114">
        <v>72.453056140000001</v>
      </c>
      <c r="L16" s="112">
        <v>0.436419522</v>
      </c>
      <c r="M16" s="113">
        <v>2.744996123</v>
      </c>
      <c r="N16" s="114">
        <v>12.88741714</v>
      </c>
      <c r="O16" s="112">
        <v>0.99135354509999996</v>
      </c>
      <c r="P16" s="113">
        <v>6.235426007</v>
      </c>
      <c r="Q16" s="114">
        <v>29.274553539999999</v>
      </c>
      <c r="R16" s="112">
        <v>1.8362134720000001</v>
      </c>
      <c r="S16" s="113">
        <v>11.5494349</v>
      </c>
      <c r="T16" s="114">
        <v>54.223167770000003</v>
      </c>
      <c r="U16"/>
    </row>
    <row r="17" spans="1:21" ht="15" x14ac:dyDescent="0.25">
      <c r="A17" s="26" t="s">
        <v>12</v>
      </c>
      <c r="B17" s="26" t="s">
        <v>36</v>
      </c>
      <c r="C17" s="112">
        <v>0.657020194</v>
      </c>
      <c r="D17" s="113">
        <v>4.1325325609999997</v>
      </c>
      <c r="E17" s="114">
        <v>24.72140486</v>
      </c>
      <c r="F17" s="112">
        <v>0.96422324690000005</v>
      </c>
      <c r="G17" s="113">
        <v>6.0647815700000001</v>
      </c>
      <c r="H17" s="114">
        <v>36.280396680000003</v>
      </c>
      <c r="I17" s="112">
        <v>1.400222611</v>
      </c>
      <c r="J17" s="113">
        <v>8.8071349780000006</v>
      </c>
      <c r="K17" s="114">
        <v>52.68554967</v>
      </c>
      <c r="L17" s="112">
        <v>0.19446652889999999</v>
      </c>
      <c r="M17" s="113">
        <v>1.2231576289999999</v>
      </c>
      <c r="N17" s="114">
        <v>7.3171050700000002</v>
      </c>
      <c r="O17" s="112">
        <v>0.50166958179999999</v>
      </c>
      <c r="P17" s="113">
        <v>3.1554066380000001</v>
      </c>
      <c r="Q17" s="114">
        <v>18.876096889999999</v>
      </c>
      <c r="R17" s="112">
        <v>0.93766894580000004</v>
      </c>
      <c r="S17" s="113">
        <v>5.8977600460000001</v>
      </c>
      <c r="T17" s="114">
        <v>35.281249870000003</v>
      </c>
      <c r="U17"/>
    </row>
    <row r="18" spans="1:21" ht="15" x14ac:dyDescent="0.25">
      <c r="A18" s="26" t="s">
        <v>22</v>
      </c>
      <c r="B18" s="26" t="s">
        <v>64</v>
      </c>
      <c r="C18" s="112">
        <v>0.4789112318</v>
      </c>
      <c r="D18" s="113">
        <v>3.0122609279999999</v>
      </c>
      <c r="E18" s="114">
        <v>17.677264674</v>
      </c>
      <c r="F18" s="112">
        <v>1.1252632444999999</v>
      </c>
      <c r="G18" s="113">
        <v>7.0776926509999996</v>
      </c>
      <c r="H18" s="114">
        <v>41.077609125999999</v>
      </c>
      <c r="I18" s="112">
        <v>7.0954318095000009</v>
      </c>
      <c r="J18" s="113">
        <v>44.628921998000003</v>
      </c>
      <c r="K18" s="114">
        <v>256.788754611</v>
      </c>
      <c r="L18" s="112">
        <v>0.21835422299999999</v>
      </c>
      <c r="M18" s="113">
        <v>1.3734067000000001</v>
      </c>
      <c r="N18" s="114">
        <v>8.1382622910000002</v>
      </c>
      <c r="O18" s="112">
        <v>0.86470623599999996</v>
      </c>
      <c r="P18" s="113">
        <v>5.438838423</v>
      </c>
      <c r="Q18" s="114">
        <v>31.53860675</v>
      </c>
      <c r="R18" s="112">
        <v>6.8598301739999998</v>
      </c>
      <c r="S18" s="113">
        <v>43.147032336999999</v>
      </c>
      <c r="T18" s="114">
        <v>248.17287138500001</v>
      </c>
      <c r="U18"/>
    </row>
    <row r="19" spans="1:21" ht="15" x14ac:dyDescent="0.25">
      <c r="A19" s="26" t="s">
        <v>16</v>
      </c>
      <c r="B19" s="26" t="s">
        <v>64</v>
      </c>
      <c r="C19" s="112">
        <v>0.3008198178</v>
      </c>
      <c r="D19" s="113">
        <v>1.8920996699999999</v>
      </c>
      <c r="E19" s="114">
        <v>10.803315817</v>
      </c>
      <c r="F19" s="112">
        <v>0.3008198178</v>
      </c>
      <c r="G19" s="113">
        <v>1.8920996699999999</v>
      </c>
      <c r="H19" s="114">
        <v>10.803315817</v>
      </c>
      <c r="I19" s="112">
        <v>0.3008198178</v>
      </c>
      <c r="J19" s="113">
        <v>1.8920996699999999</v>
      </c>
      <c r="K19" s="114">
        <v>10.803315817</v>
      </c>
      <c r="L19" s="112">
        <v>0</v>
      </c>
      <c r="M19" s="113">
        <v>0</v>
      </c>
      <c r="N19" s="114">
        <v>0</v>
      </c>
      <c r="O19" s="112">
        <v>0</v>
      </c>
      <c r="P19" s="113">
        <v>0</v>
      </c>
      <c r="Q19" s="114">
        <v>0</v>
      </c>
      <c r="R19" s="112">
        <v>0</v>
      </c>
      <c r="S19" s="113">
        <v>0</v>
      </c>
      <c r="T19" s="114">
        <v>0</v>
      </c>
      <c r="U19"/>
    </row>
    <row r="20" spans="1:21" ht="15" x14ac:dyDescent="0.25">
      <c r="A20" s="26" t="s">
        <v>10</v>
      </c>
      <c r="B20" s="26" t="s">
        <v>26</v>
      </c>
      <c r="C20" s="112">
        <v>0.30047282710000001</v>
      </c>
      <c r="D20" s="113">
        <v>1.8899171640000001</v>
      </c>
      <c r="E20" s="114">
        <v>11.465295530000001</v>
      </c>
      <c r="F20" s="112">
        <v>0.35606272989999999</v>
      </c>
      <c r="G20" s="113">
        <v>2.239567122</v>
      </c>
      <c r="H20" s="114">
        <v>13.58646792</v>
      </c>
      <c r="I20" s="112">
        <v>0.44389430419999998</v>
      </c>
      <c r="J20" s="113">
        <v>2.792011086</v>
      </c>
      <c r="K20" s="114">
        <v>16.937902279999999</v>
      </c>
      <c r="L20" s="112">
        <v>5.2512827089999999E-2</v>
      </c>
      <c r="M20" s="113">
        <v>0.33029573499999998</v>
      </c>
      <c r="N20" s="114">
        <v>2.0037588340000001</v>
      </c>
      <c r="O20" s="112">
        <v>0.1081027299</v>
      </c>
      <c r="P20" s="113">
        <v>0.67994569299999996</v>
      </c>
      <c r="Q20" s="114">
        <v>4.1249312229999999</v>
      </c>
      <c r="R20" s="112">
        <v>0.19593430419999999</v>
      </c>
      <c r="S20" s="113">
        <v>1.2323896569999999</v>
      </c>
      <c r="T20" s="114">
        <v>7.4763655790000003</v>
      </c>
      <c r="U20"/>
    </row>
    <row r="21" spans="1:21" ht="15" x14ac:dyDescent="0.25">
      <c r="A21" s="26" t="s">
        <v>13</v>
      </c>
      <c r="B21" s="26" t="s">
        <v>36</v>
      </c>
      <c r="C21" s="112">
        <v>0.135046795</v>
      </c>
      <c r="D21" s="113">
        <v>0.84941875899999997</v>
      </c>
      <c r="E21" s="114">
        <v>5.0187233500000001</v>
      </c>
      <c r="F21" s="112">
        <v>0.157306795</v>
      </c>
      <c r="G21" s="113">
        <v>0.98942994200000001</v>
      </c>
      <c r="H21" s="114">
        <v>5.8459683189999998</v>
      </c>
      <c r="I21" s="112">
        <v>0.19276379499999999</v>
      </c>
      <c r="J21" s="113">
        <v>1.2124477549999999</v>
      </c>
      <c r="K21" s="114">
        <v>7.1636513769999999</v>
      </c>
      <c r="L21" s="112">
        <v>2.7029999999999998E-2</v>
      </c>
      <c r="M21" s="113">
        <v>0.17001358</v>
      </c>
      <c r="N21" s="114">
        <v>1.0045117480000001</v>
      </c>
      <c r="O21" s="112">
        <v>4.929E-2</v>
      </c>
      <c r="P21" s="113">
        <v>0.31002476299999998</v>
      </c>
      <c r="Q21" s="114">
        <v>1.831756717</v>
      </c>
      <c r="R21" s="112">
        <v>8.4747000000000003E-2</v>
      </c>
      <c r="S21" s="113">
        <v>0.53304257600000005</v>
      </c>
      <c r="T21" s="114">
        <v>3.1494397759999999</v>
      </c>
      <c r="U21"/>
    </row>
    <row r="22" spans="1:21" ht="15" x14ac:dyDescent="0.25">
      <c r="A22" s="26" t="s">
        <v>45</v>
      </c>
      <c r="B22" s="26" t="s">
        <v>36</v>
      </c>
      <c r="C22" s="112">
        <v>0.13394600000000001</v>
      </c>
      <c r="D22" s="113">
        <v>0.84249496700000004</v>
      </c>
      <c r="E22" s="114">
        <v>5.0399262089999999</v>
      </c>
      <c r="F22" s="112">
        <v>0.20167499999999999</v>
      </c>
      <c r="G22" s="113">
        <v>1.2684975469999999</v>
      </c>
      <c r="H22" s="114">
        <v>7.5883349879999997</v>
      </c>
      <c r="I22" s="112">
        <v>0.29738500000000001</v>
      </c>
      <c r="J22" s="113">
        <v>1.870495316</v>
      </c>
      <c r="K22" s="114">
        <v>11.189572330000001</v>
      </c>
      <c r="L22" s="112">
        <v>3.3545999999999999E-2</v>
      </c>
      <c r="M22" s="113">
        <v>0.210997985</v>
      </c>
      <c r="N22" s="114">
        <v>1.2622203320000001</v>
      </c>
      <c r="O22" s="112">
        <v>0.101275</v>
      </c>
      <c r="P22" s="113">
        <v>0.63700056599999999</v>
      </c>
      <c r="Q22" s="114">
        <v>3.8106291109999999</v>
      </c>
      <c r="R22" s="112">
        <v>0.19698499999999999</v>
      </c>
      <c r="S22" s="113">
        <v>1.238998335</v>
      </c>
      <c r="T22" s="114">
        <v>7.4118664560000003</v>
      </c>
      <c r="U22"/>
    </row>
    <row r="23" spans="1:21" ht="15" x14ac:dyDescent="0.25">
      <c r="A23" s="26" t="s">
        <v>14</v>
      </c>
      <c r="B23" s="26" t="s">
        <v>36</v>
      </c>
      <c r="C23" s="112">
        <v>9.7256818359999997E-2</v>
      </c>
      <c r="D23" s="113">
        <v>0.61172696400000004</v>
      </c>
      <c r="E23" s="114">
        <v>3.59033194</v>
      </c>
      <c r="F23" s="112">
        <v>0.10525681839999999</v>
      </c>
      <c r="G23" s="113">
        <v>0.66204544899999995</v>
      </c>
      <c r="H23" s="114">
        <v>3.8856598770000002</v>
      </c>
      <c r="I23" s="112">
        <v>0.1200568184</v>
      </c>
      <c r="J23" s="113">
        <v>0.75513464500000005</v>
      </c>
      <c r="K23" s="114">
        <v>4.4320165600000001</v>
      </c>
      <c r="L23" s="112">
        <v>2.4500000000000001E-2</v>
      </c>
      <c r="M23" s="113">
        <v>0.15410035899999999</v>
      </c>
      <c r="N23" s="114">
        <v>0.90444180699999999</v>
      </c>
      <c r="O23" s="112">
        <v>3.2500000000000001E-2</v>
      </c>
      <c r="P23" s="113">
        <v>0.20441884399999999</v>
      </c>
      <c r="Q23" s="114">
        <v>1.1997697439999999</v>
      </c>
      <c r="R23" s="112">
        <v>4.7300000000000002E-2</v>
      </c>
      <c r="S23" s="113">
        <v>0.29750803999999997</v>
      </c>
      <c r="T23" s="114">
        <v>1.7461264270000001</v>
      </c>
      <c r="U23"/>
    </row>
    <row r="24" spans="1:21" ht="15" x14ac:dyDescent="0.25">
      <c r="A24" s="26" t="s">
        <v>20</v>
      </c>
      <c r="B24" s="26" t="s">
        <v>36</v>
      </c>
      <c r="C24" s="112">
        <v>4.1422E-2</v>
      </c>
      <c r="D24" s="113">
        <v>0.26053653300000001</v>
      </c>
      <c r="E24" s="114">
        <v>1.521012282</v>
      </c>
      <c r="F24" s="112">
        <v>5.5412999999999997E-2</v>
      </c>
      <c r="G24" s="113">
        <v>0.34853727299999998</v>
      </c>
      <c r="H24" s="114">
        <v>2.0347605999999998</v>
      </c>
      <c r="I24" s="112">
        <v>7.6558000000000001E-2</v>
      </c>
      <c r="J24" s="113">
        <v>0.48153531799999999</v>
      </c>
      <c r="K24" s="114">
        <v>2.811203184</v>
      </c>
      <c r="L24" s="112">
        <v>2.1621999999999999E-2</v>
      </c>
      <c r="M24" s="113">
        <v>0.135998284</v>
      </c>
      <c r="N24" s="114">
        <v>0.79395798299999998</v>
      </c>
      <c r="O24" s="112">
        <v>3.5612999999999999E-2</v>
      </c>
      <c r="P24" s="113">
        <v>0.22399902399999999</v>
      </c>
      <c r="Q24" s="114">
        <v>1.3077063010000001</v>
      </c>
      <c r="R24" s="112">
        <v>5.6758000000000003E-2</v>
      </c>
      <c r="S24" s="113">
        <v>0.35699706799999997</v>
      </c>
      <c r="T24" s="114">
        <v>2.0841488849999998</v>
      </c>
      <c r="U24"/>
    </row>
    <row r="25" spans="1:21" ht="15" x14ac:dyDescent="0.25">
      <c r="A25" s="26" t="s">
        <v>9</v>
      </c>
      <c r="B25" s="26" t="s">
        <v>36</v>
      </c>
      <c r="C25" s="112">
        <v>4.1030214209999999E-2</v>
      </c>
      <c r="D25" s="113">
        <v>0.25807227500000002</v>
      </c>
      <c r="E25" s="114">
        <v>1.2648168440000001</v>
      </c>
      <c r="F25" s="112">
        <v>6.0796187289999998E-2</v>
      </c>
      <c r="G25" s="113">
        <v>0.382396501</v>
      </c>
      <c r="H25" s="114">
        <v>1.874132106</v>
      </c>
      <c r="I25" s="112">
        <v>0.112261238</v>
      </c>
      <c r="J25" s="113">
        <v>0.70610192100000002</v>
      </c>
      <c r="K25" s="114">
        <v>3.460618169</v>
      </c>
      <c r="L25" s="112">
        <v>2.4830294209999999E-2</v>
      </c>
      <c r="M25" s="113">
        <v>0.15617784700000001</v>
      </c>
      <c r="N25" s="114">
        <v>0.76543042699999997</v>
      </c>
      <c r="O25" s="112">
        <v>4.4596267289999998E-2</v>
      </c>
      <c r="P25" s="113">
        <v>0.28050207300000002</v>
      </c>
      <c r="Q25" s="114">
        <v>1.374745688</v>
      </c>
      <c r="R25" s="112">
        <v>9.6061317970000004E-2</v>
      </c>
      <c r="S25" s="113">
        <v>0.60420749299999998</v>
      </c>
      <c r="T25" s="114">
        <v>2.9612317510000001</v>
      </c>
      <c r="U25"/>
    </row>
    <row r="26" spans="1:21" ht="15" x14ac:dyDescent="0.25">
      <c r="A26" s="26" t="s">
        <v>11</v>
      </c>
      <c r="B26" s="26" t="s">
        <v>36</v>
      </c>
      <c r="C26" s="112">
        <v>2.8475806990000001E-2</v>
      </c>
      <c r="D26" s="113">
        <v>0.17910743200000001</v>
      </c>
      <c r="E26" s="114">
        <v>0.98404821600000003</v>
      </c>
      <c r="F26" s="112">
        <v>2.9793568699999998E-2</v>
      </c>
      <c r="G26" s="113">
        <v>0.187395903</v>
      </c>
      <c r="H26" s="114">
        <v>1.029586559</v>
      </c>
      <c r="I26" s="112">
        <v>3.0491571870000001E-2</v>
      </c>
      <c r="J26" s="113">
        <v>0.19178621100000001</v>
      </c>
      <c r="K26" s="114">
        <v>1.0537076940000001</v>
      </c>
      <c r="L26" s="112">
        <v>1.8251208759999999E-3</v>
      </c>
      <c r="M26" s="113">
        <v>1.1479665E-2</v>
      </c>
      <c r="N26" s="114">
        <v>6.3071326999999996E-2</v>
      </c>
      <c r="O26" s="112">
        <v>3.1428825889999999E-3</v>
      </c>
      <c r="P26" s="113">
        <v>1.9768135999999999E-2</v>
      </c>
      <c r="Q26" s="114">
        <v>0.10860967000000001</v>
      </c>
      <c r="R26" s="112">
        <v>3.8408857580000001E-3</v>
      </c>
      <c r="S26" s="113">
        <v>2.4158444000000001E-2</v>
      </c>
      <c r="T26" s="114">
        <v>0.13273080500000001</v>
      </c>
      <c r="U26"/>
    </row>
    <row r="27" spans="1:21" ht="15.75" thickBot="1" x14ac:dyDescent="0.3">
      <c r="A27" s="27" t="s">
        <v>17</v>
      </c>
      <c r="B27" s="27" t="s">
        <v>36</v>
      </c>
      <c r="C27" s="106">
        <v>2.1414297830000002E-3</v>
      </c>
      <c r="D27" s="107">
        <v>1.3469188E-2</v>
      </c>
      <c r="E27" s="108">
        <v>7.0875188000000006E-2</v>
      </c>
      <c r="F27" s="106">
        <v>2.1590452010000001E-3</v>
      </c>
      <c r="G27" s="107">
        <v>1.3579984999999999E-2</v>
      </c>
      <c r="H27" s="108">
        <v>7.1458207999999995E-2</v>
      </c>
      <c r="I27" s="106">
        <v>2.1651950099999999E-3</v>
      </c>
      <c r="J27" s="107">
        <v>1.3618666999999999E-2</v>
      </c>
      <c r="K27" s="108">
        <v>7.1661748999999997E-2</v>
      </c>
      <c r="L27" s="106">
        <v>2.7596507439999997E-4</v>
      </c>
      <c r="M27" s="107">
        <v>1.7357679999999999E-3</v>
      </c>
      <c r="N27" s="108">
        <v>9.1336530000000003E-3</v>
      </c>
      <c r="O27" s="106">
        <v>2.9358049289999999E-4</v>
      </c>
      <c r="P27" s="107">
        <v>1.846566E-3</v>
      </c>
      <c r="Q27" s="108">
        <v>9.7166730000000003E-3</v>
      </c>
      <c r="R27" s="106">
        <v>2.9973030199999999E-4</v>
      </c>
      <c r="S27" s="107">
        <v>1.8852470000000001E-3</v>
      </c>
      <c r="T27" s="108">
        <v>9.9202140000000001E-3</v>
      </c>
      <c r="U27"/>
    </row>
    <row r="28" spans="1:21" ht="15" x14ac:dyDescent="0.25">
      <c r="A28" s="31" t="s">
        <v>46</v>
      </c>
      <c r="B28" s="25"/>
      <c r="C28" s="103">
        <v>90.173225957087496</v>
      </c>
      <c r="D28" s="104">
        <v>567.17250969500003</v>
      </c>
      <c r="E28" s="105">
        <v>3240.6401301289998</v>
      </c>
      <c r="F28" s="103">
        <v>95.421868855665508</v>
      </c>
      <c r="G28" s="104">
        <v>600.18547934800006</v>
      </c>
      <c r="H28" s="105">
        <v>3428.9454880559997</v>
      </c>
      <c r="I28" s="103">
        <v>106.6711028437545</v>
      </c>
      <c r="J28" s="104">
        <v>670.94103019500005</v>
      </c>
      <c r="K28" s="105">
        <v>3833.9336635770001</v>
      </c>
      <c r="L28" s="103">
        <v>6.0271134688104002</v>
      </c>
      <c r="M28" s="104">
        <v>37.909402</v>
      </c>
      <c r="N28" s="105">
        <v>213.619850103</v>
      </c>
      <c r="O28" s="103">
        <v>11.275756376041899</v>
      </c>
      <c r="P28" s="104">
        <v>70.922371643999995</v>
      </c>
      <c r="Q28" s="105">
        <v>401.92520824799999</v>
      </c>
      <c r="R28" s="103">
        <v>22.549945741169999</v>
      </c>
      <c r="S28" s="104">
        <v>141.83488705299999</v>
      </c>
      <c r="T28" s="105">
        <v>807.83650283999998</v>
      </c>
      <c r="U28"/>
    </row>
    <row r="29" spans="1:21" ht="15.75" thickBot="1" x14ac:dyDescent="0.3">
      <c r="A29" s="32" t="s">
        <v>47</v>
      </c>
      <c r="B29" s="27"/>
      <c r="C29" s="106">
        <v>93.8</v>
      </c>
      <c r="D29" s="107">
        <v>589.79999999999995</v>
      </c>
      <c r="E29" s="108">
        <v>3369.9</v>
      </c>
      <c r="F29" s="106">
        <v>95.4</v>
      </c>
      <c r="G29" s="107">
        <v>599.79999999999995</v>
      </c>
      <c r="H29" s="108">
        <v>3426.7</v>
      </c>
      <c r="I29" s="106">
        <v>97.1</v>
      </c>
      <c r="J29" s="107">
        <v>611</v>
      </c>
      <c r="K29" s="108">
        <v>3491.5</v>
      </c>
      <c r="L29" s="106">
        <v>9.6999999999999993</v>
      </c>
      <c r="M29" s="107">
        <v>60.9</v>
      </c>
      <c r="N29" s="108">
        <v>342.9</v>
      </c>
      <c r="O29" s="106">
        <v>11.2</v>
      </c>
      <c r="P29" s="107">
        <v>70.5</v>
      </c>
      <c r="Q29" s="108">
        <v>399.7</v>
      </c>
      <c r="R29" s="106">
        <v>13</v>
      </c>
      <c r="S29" s="107">
        <v>81.5</v>
      </c>
      <c r="T29" s="108">
        <v>464.4</v>
      </c>
      <c r="U29"/>
    </row>
    <row r="30" spans="1:21" ht="15" x14ac:dyDescent="0.25">
      <c r="A30"/>
      <c r="B30"/>
      <c r="C30"/>
      <c r="D30"/>
      <c r="E30"/>
      <c r="F30"/>
      <c r="G30"/>
      <c r="H30"/>
      <c r="I30"/>
      <c r="J30"/>
      <c r="K30"/>
      <c r="L30"/>
      <c r="M30"/>
      <c r="N30"/>
      <c r="O30"/>
      <c r="P30"/>
      <c r="Q30"/>
      <c r="R30"/>
      <c r="S30"/>
      <c r="T30"/>
      <c r="U30"/>
    </row>
    <row r="31" spans="1:21" ht="17.25" x14ac:dyDescent="0.25">
      <c r="A31" s="220" t="s">
        <v>48</v>
      </c>
      <c r="B31" s="220"/>
      <c r="C31" s="220"/>
      <c r="D31" s="220"/>
      <c r="E31" s="220"/>
      <c r="F31" s="220"/>
      <c r="G31" s="220"/>
      <c r="H31" s="220"/>
      <c r="I31" s="220"/>
      <c r="J31" s="220"/>
      <c r="K31" s="220"/>
      <c r="L31" s="220"/>
      <c r="M31" s="220"/>
      <c r="N31" s="220"/>
      <c r="O31"/>
      <c r="P31"/>
      <c r="Q31"/>
      <c r="R31"/>
      <c r="S31"/>
      <c r="T31"/>
      <c r="U31"/>
    </row>
    <row r="32" spans="1:21" ht="35.1" customHeight="1" x14ac:dyDescent="0.25">
      <c r="A32" s="221" t="s">
        <v>49</v>
      </c>
      <c r="B32" s="221"/>
      <c r="C32" s="221"/>
      <c r="D32" s="221"/>
      <c r="E32" s="221"/>
      <c r="F32" s="221"/>
      <c r="G32" s="221"/>
      <c r="H32" s="221"/>
      <c r="I32" s="221"/>
      <c r="J32" s="221"/>
      <c r="K32" s="221"/>
      <c r="L32" s="221"/>
      <c r="M32" s="221"/>
      <c r="N32" s="221"/>
      <c r="O32"/>
      <c r="P32"/>
      <c r="Q32"/>
      <c r="R32"/>
      <c r="S32"/>
      <c r="T32"/>
      <c r="U32"/>
    </row>
    <row r="33" spans="1:21" ht="15" x14ac:dyDescent="0.25">
      <c r="A33"/>
      <c r="B33"/>
      <c r="C33"/>
      <c r="D33"/>
      <c r="E33"/>
      <c r="F33"/>
      <c r="G33"/>
      <c r="H33"/>
      <c r="I33"/>
      <c r="J33"/>
      <c r="K33"/>
      <c r="L33"/>
      <c r="M33"/>
      <c r="N33"/>
      <c r="O33"/>
      <c r="P33"/>
      <c r="Q33"/>
      <c r="R33"/>
      <c r="S33"/>
      <c r="T33"/>
      <c r="U33"/>
    </row>
    <row r="34" spans="1:21" ht="15" x14ac:dyDescent="0.25">
      <c r="A34" t="s">
        <v>59</v>
      </c>
      <c r="B34"/>
      <c r="C34"/>
      <c r="D34"/>
      <c r="E34"/>
      <c r="F34"/>
      <c r="G34"/>
      <c r="H34"/>
      <c r="I34"/>
      <c r="J34"/>
      <c r="K34"/>
      <c r="L34"/>
      <c r="M34"/>
      <c r="N34"/>
      <c r="O34"/>
      <c r="P34"/>
      <c r="Q34"/>
      <c r="R34"/>
      <c r="S34"/>
      <c r="T34"/>
      <c r="U34"/>
    </row>
    <row r="35" spans="1:21" ht="15" x14ac:dyDescent="0.25">
      <c r="A35" t="s">
        <v>60</v>
      </c>
      <c r="B35"/>
      <c r="C35"/>
      <c r="D35"/>
      <c r="E35"/>
      <c r="F35"/>
      <c r="G35"/>
      <c r="H35"/>
      <c r="I35"/>
      <c r="J35"/>
      <c r="K35"/>
      <c r="L35"/>
      <c r="M35"/>
      <c r="N35"/>
      <c r="O35"/>
      <c r="P35"/>
      <c r="Q35"/>
      <c r="R35"/>
      <c r="S35"/>
      <c r="T35"/>
      <c r="U35"/>
    </row>
    <row r="36" spans="1:21" ht="15" x14ac:dyDescent="0.25">
      <c r="A36" t="s">
        <v>61</v>
      </c>
      <c r="B36"/>
      <c r="C36"/>
      <c r="D36"/>
      <c r="E36"/>
      <c r="F36"/>
      <c r="G36"/>
      <c r="H36"/>
      <c r="I36"/>
      <c r="J36"/>
      <c r="K36"/>
      <c r="L36"/>
      <c r="M36"/>
      <c r="N36"/>
      <c r="O36"/>
      <c r="P36"/>
      <c r="Q36"/>
      <c r="R36"/>
      <c r="S36"/>
      <c r="T36"/>
      <c r="U36"/>
    </row>
    <row r="37" spans="1:21" ht="15" x14ac:dyDescent="0.25">
      <c r="A37"/>
      <c r="B37"/>
      <c r="C37"/>
      <c r="D37"/>
      <c r="E37"/>
      <c r="F37"/>
      <c r="G37"/>
      <c r="H37"/>
      <c r="I37"/>
      <c r="J37"/>
      <c r="K37"/>
      <c r="L37"/>
      <c r="M37"/>
      <c r="N37"/>
      <c r="O37"/>
      <c r="P37"/>
      <c r="Q37"/>
      <c r="R37"/>
      <c r="S37"/>
      <c r="T37"/>
      <c r="U37"/>
    </row>
    <row r="38" spans="1:21" ht="15" x14ac:dyDescent="0.25">
      <c r="A38"/>
      <c r="B38"/>
      <c r="C38"/>
      <c r="D38"/>
      <c r="E38"/>
      <c r="F38"/>
      <c r="G38"/>
      <c r="H38"/>
      <c r="I38"/>
      <c r="J38"/>
      <c r="K38"/>
      <c r="L38"/>
      <c r="M38"/>
      <c r="N38"/>
      <c r="O38"/>
      <c r="P38"/>
      <c r="Q38"/>
      <c r="R38"/>
      <c r="S38"/>
      <c r="T38"/>
      <c r="U38"/>
    </row>
    <row r="39" spans="1:21" ht="15" x14ac:dyDescent="0.25">
      <c r="A39"/>
      <c r="B39"/>
      <c r="C39"/>
      <c r="D39"/>
      <c r="E39"/>
      <c r="F39"/>
      <c r="G39"/>
      <c r="H39"/>
      <c r="I39"/>
      <c r="J39"/>
      <c r="K39"/>
      <c r="L39"/>
      <c r="M39"/>
      <c r="N39"/>
      <c r="O39"/>
      <c r="P39"/>
      <c r="Q39"/>
      <c r="R39"/>
      <c r="S39"/>
      <c r="T39"/>
      <c r="U39"/>
    </row>
    <row r="40" spans="1:21" ht="15" x14ac:dyDescent="0.25">
      <c r="A40"/>
      <c r="B40"/>
      <c r="C40"/>
      <c r="D40"/>
      <c r="E40"/>
      <c r="F40"/>
      <c r="G40"/>
      <c r="H40"/>
      <c r="I40"/>
      <c r="J40"/>
      <c r="K40"/>
      <c r="L40"/>
      <c r="M40"/>
      <c r="N40"/>
      <c r="O40"/>
      <c r="P40"/>
      <c r="Q40"/>
      <c r="R40"/>
      <c r="S40"/>
      <c r="T40"/>
      <c r="U40"/>
    </row>
    <row r="41" spans="1:21" ht="15" x14ac:dyDescent="0.25">
      <c r="A41"/>
      <c r="B41"/>
      <c r="C41"/>
      <c r="D41"/>
      <c r="E41"/>
      <c r="F41"/>
      <c r="G41"/>
      <c r="H41"/>
      <c r="I41"/>
      <c r="J41"/>
      <c r="K41"/>
      <c r="L41"/>
      <c r="M41"/>
      <c r="N41"/>
      <c r="O41"/>
      <c r="P41"/>
      <c r="Q41"/>
      <c r="R41"/>
      <c r="S41"/>
      <c r="T41"/>
      <c r="U41"/>
    </row>
    <row r="42" spans="1:21" ht="15" x14ac:dyDescent="0.25">
      <c r="A42"/>
      <c r="B42"/>
      <c r="C42"/>
      <c r="D42"/>
      <c r="E42"/>
      <c r="F42"/>
      <c r="G42"/>
      <c r="H42"/>
      <c r="I42"/>
      <c r="J42"/>
      <c r="K42"/>
      <c r="L42"/>
      <c r="M42"/>
      <c r="N42"/>
      <c r="O42"/>
      <c r="P42"/>
      <c r="Q42"/>
      <c r="R42"/>
      <c r="S42"/>
      <c r="T42"/>
      <c r="U42"/>
    </row>
    <row r="43" spans="1:21" ht="15" x14ac:dyDescent="0.25">
      <c r="A43"/>
      <c r="B43"/>
      <c r="C43"/>
      <c r="D43"/>
      <c r="E43"/>
      <c r="F43"/>
      <c r="G43"/>
      <c r="H43"/>
      <c r="I43"/>
      <c r="J43"/>
      <c r="K43"/>
      <c r="L43"/>
      <c r="M43"/>
      <c r="N43"/>
      <c r="O43"/>
      <c r="P43"/>
      <c r="Q43"/>
      <c r="R43"/>
      <c r="S43"/>
      <c r="T43"/>
      <c r="U43"/>
    </row>
    <row r="44" spans="1:21" ht="15" x14ac:dyDescent="0.25">
      <c r="A44"/>
      <c r="B44"/>
      <c r="C44"/>
      <c r="D44"/>
      <c r="E44"/>
      <c r="F44"/>
      <c r="G44"/>
      <c r="H44"/>
      <c r="I44"/>
      <c r="J44"/>
      <c r="K44"/>
      <c r="L44"/>
      <c r="M44"/>
      <c r="N44"/>
      <c r="O44"/>
      <c r="P44"/>
      <c r="Q44"/>
      <c r="R44"/>
      <c r="S44"/>
      <c r="T44"/>
      <c r="U44"/>
    </row>
    <row r="45" spans="1:21" ht="15" x14ac:dyDescent="0.25">
      <c r="A45"/>
      <c r="B45"/>
      <c r="C45"/>
      <c r="D45"/>
      <c r="E45"/>
      <c r="F45"/>
      <c r="G45"/>
      <c r="H45"/>
      <c r="I45"/>
      <c r="J45"/>
      <c r="K45"/>
      <c r="L45"/>
      <c r="M45"/>
      <c r="N45"/>
      <c r="O45"/>
      <c r="P45"/>
      <c r="Q45"/>
      <c r="R45"/>
      <c r="S45"/>
      <c r="T45"/>
      <c r="U45"/>
    </row>
    <row r="46" spans="1:21" ht="15" x14ac:dyDescent="0.25">
      <c r="A46"/>
      <c r="B46"/>
      <c r="C46"/>
      <c r="D46"/>
      <c r="E46"/>
      <c r="F46"/>
      <c r="G46"/>
      <c r="H46"/>
      <c r="I46"/>
      <c r="J46"/>
      <c r="K46"/>
      <c r="L46"/>
      <c r="M46"/>
      <c r="N46"/>
      <c r="O46"/>
      <c r="P46"/>
      <c r="Q46"/>
      <c r="R46"/>
      <c r="S46"/>
      <c r="T46"/>
      <c r="U46"/>
    </row>
    <row r="47" spans="1:21" ht="15" x14ac:dyDescent="0.25">
      <c r="A47"/>
      <c r="B47"/>
      <c r="C47"/>
      <c r="D47"/>
      <c r="E47"/>
      <c r="F47"/>
      <c r="G47"/>
      <c r="H47"/>
      <c r="I47"/>
      <c r="J47"/>
      <c r="K47"/>
      <c r="L47"/>
      <c r="M47"/>
      <c r="N47"/>
      <c r="O47"/>
      <c r="P47"/>
      <c r="Q47"/>
      <c r="R47"/>
      <c r="S47"/>
      <c r="T47"/>
      <c r="U47"/>
    </row>
    <row r="48" spans="1:21" ht="15" x14ac:dyDescent="0.25">
      <c r="A48"/>
      <c r="B48"/>
      <c r="C48"/>
      <c r="D48"/>
      <c r="E48"/>
      <c r="F48"/>
      <c r="G48"/>
      <c r="H48"/>
      <c r="I48"/>
      <c r="J48"/>
      <c r="K48"/>
      <c r="L48"/>
      <c r="M48"/>
      <c r="N48"/>
      <c r="O48"/>
      <c r="P48"/>
      <c r="Q48"/>
      <c r="R48"/>
      <c r="S48"/>
      <c r="T48"/>
      <c r="U48"/>
    </row>
    <row r="49" spans="1:21" ht="15" x14ac:dyDescent="0.25">
      <c r="A49"/>
      <c r="B49"/>
      <c r="C49"/>
      <c r="D49"/>
      <c r="E49"/>
      <c r="F49"/>
      <c r="G49"/>
      <c r="H49"/>
      <c r="I49"/>
      <c r="J49"/>
      <c r="K49"/>
      <c r="L49"/>
      <c r="M49"/>
      <c r="N49"/>
      <c r="O49"/>
      <c r="P49"/>
      <c r="Q49"/>
      <c r="R49"/>
      <c r="S49"/>
      <c r="T49"/>
      <c r="U49"/>
    </row>
    <row r="50" spans="1:21" ht="15" x14ac:dyDescent="0.25">
      <c r="A50"/>
      <c r="B50"/>
      <c r="C50"/>
      <c r="D50"/>
      <c r="E50"/>
      <c r="F50"/>
      <c r="G50"/>
      <c r="H50"/>
      <c r="I50"/>
      <c r="J50"/>
      <c r="K50"/>
      <c r="L50"/>
      <c r="M50"/>
      <c r="N50"/>
      <c r="O50"/>
      <c r="P50"/>
      <c r="Q50"/>
      <c r="R50"/>
      <c r="S50"/>
      <c r="T50"/>
      <c r="U50"/>
    </row>
  </sheetData>
  <sortState xmlns:xlrd2="http://schemas.microsoft.com/office/spreadsheetml/2017/richdata2" ref="B36:C56">
    <sortCondition descending="1" ref="B36:B56"/>
  </sortState>
  <dataConsolidate/>
  <mergeCells count="10">
    <mergeCell ref="A31:N31"/>
    <mergeCell ref="A32:N32"/>
    <mergeCell ref="O4:Q4"/>
    <mergeCell ref="R4:T4"/>
    <mergeCell ref="A4:A5"/>
    <mergeCell ref="B4:B5"/>
    <mergeCell ref="C4:E4"/>
    <mergeCell ref="F4:H4"/>
    <mergeCell ref="I4:K4"/>
    <mergeCell ref="L4:N4"/>
  </mergeCells>
  <pageMargins left="0.7" right="0.7" top="0.75" bottom="0.75" header="0.3" footer="0.3"/>
  <pageSetup paperSize="8"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6072"/>
  </sheetPr>
  <dimension ref="A1:AG50"/>
  <sheetViews>
    <sheetView zoomScale="85" zoomScaleNormal="85" zoomScaleSheetLayoutView="85" workbookViewId="0"/>
  </sheetViews>
  <sheetFormatPr defaultRowHeight="14.25" x14ac:dyDescent="0.2"/>
  <cols>
    <col min="1" max="1" width="22" style="2" customWidth="1"/>
    <col min="2" max="2" width="13.140625" style="2" customWidth="1"/>
    <col min="3" max="4" width="11.7109375" style="2" customWidth="1"/>
    <col min="5" max="5" width="12.7109375" style="2" customWidth="1"/>
    <col min="6" max="7" width="11.7109375" style="2" customWidth="1"/>
    <col min="8" max="8" width="12.42578125" style="2" customWidth="1"/>
    <col min="9" max="19" width="11.7109375" style="2" customWidth="1"/>
    <col min="20" max="20" width="1.85546875" style="2" customWidth="1"/>
    <col min="21" max="21" width="22" style="2" customWidth="1"/>
    <col min="22" max="33" width="11.7109375" style="2" customWidth="1"/>
    <col min="34" max="16384" width="9.140625" style="2"/>
  </cols>
  <sheetData>
    <row r="1" spans="1:33" x14ac:dyDescent="0.2">
      <c r="U1" s="7"/>
      <c r="V1" s="7"/>
      <c r="W1" s="7"/>
      <c r="X1" s="7"/>
      <c r="Y1" s="7"/>
      <c r="Z1" s="7"/>
      <c r="AA1" s="7"/>
      <c r="AB1" s="7"/>
      <c r="AC1" s="7"/>
      <c r="AD1" s="7"/>
      <c r="AE1" s="7"/>
      <c r="AF1" s="7"/>
      <c r="AG1" s="7"/>
    </row>
    <row r="2" spans="1:33" ht="17.25" x14ac:dyDescent="0.25">
      <c r="A2" s="1" t="s">
        <v>66</v>
      </c>
      <c r="AE2" s="7"/>
      <c r="AF2" s="7"/>
      <c r="AG2" s="7"/>
    </row>
    <row r="3" spans="1:33" ht="15" thickBot="1" x14ac:dyDescent="0.25">
      <c r="AE3" s="7"/>
      <c r="AF3" s="7"/>
      <c r="AG3" s="7"/>
    </row>
    <row r="4" spans="1:33" ht="39" customHeight="1" thickBot="1" x14ac:dyDescent="0.25">
      <c r="A4" s="230" t="s">
        <v>23</v>
      </c>
      <c r="B4" s="222" t="s">
        <v>37</v>
      </c>
      <c r="C4" s="223"/>
      <c r="D4" s="224"/>
      <c r="E4" s="222" t="s">
        <v>38</v>
      </c>
      <c r="F4" s="223"/>
      <c r="G4" s="224"/>
      <c r="H4" s="222" t="s">
        <v>39</v>
      </c>
      <c r="I4" s="223"/>
      <c r="J4" s="224"/>
      <c r="K4" s="222" t="s">
        <v>92</v>
      </c>
      <c r="L4" s="223"/>
      <c r="M4" s="224"/>
      <c r="N4" s="222" t="s">
        <v>93</v>
      </c>
      <c r="O4" s="223"/>
      <c r="P4" s="224"/>
      <c r="Q4" s="222" t="s">
        <v>94</v>
      </c>
      <c r="R4" s="223"/>
      <c r="S4" s="224"/>
      <c r="AE4" s="7"/>
      <c r="AF4" s="7"/>
      <c r="AG4" s="7"/>
    </row>
    <row r="5" spans="1:33" ht="15" thickBot="1" x14ac:dyDescent="0.25">
      <c r="A5" s="231"/>
      <c r="B5" s="8" t="s">
        <v>18</v>
      </c>
      <c r="C5" s="9" t="s">
        <v>27</v>
      </c>
      <c r="D5" s="10" t="s">
        <v>19</v>
      </c>
      <c r="E5" s="8" t="s">
        <v>18</v>
      </c>
      <c r="F5" s="9" t="s">
        <v>27</v>
      </c>
      <c r="G5" s="10" t="s">
        <v>19</v>
      </c>
      <c r="H5" s="8" t="s">
        <v>18</v>
      </c>
      <c r="I5" s="9" t="s">
        <v>27</v>
      </c>
      <c r="J5" s="10" t="s">
        <v>19</v>
      </c>
      <c r="K5" s="8" t="s">
        <v>18</v>
      </c>
      <c r="L5" s="9" t="s">
        <v>27</v>
      </c>
      <c r="M5" s="10" t="s">
        <v>19</v>
      </c>
      <c r="N5" s="8" t="s">
        <v>18</v>
      </c>
      <c r="O5" s="9" t="s">
        <v>27</v>
      </c>
      <c r="P5" s="10" t="s">
        <v>19</v>
      </c>
      <c r="Q5" s="8" t="s">
        <v>18</v>
      </c>
      <c r="R5" s="9" t="s">
        <v>27</v>
      </c>
      <c r="S5" s="10" t="s">
        <v>19</v>
      </c>
      <c r="V5" s="13"/>
      <c r="W5" s="13"/>
      <c r="X5" s="13"/>
    </row>
    <row r="6" spans="1:33" ht="15" x14ac:dyDescent="0.25">
      <c r="A6" s="25" t="s">
        <v>1</v>
      </c>
      <c r="B6" s="109">
        <v>104690.66</v>
      </c>
      <c r="C6" s="110">
        <v>3697.1158</v>
      </c>
      <c r="D6" s="111">
        <v>4135.2811089999996</v>
      </c>
      <c r="E6" s="109">
        <v>105733.11</v>
      </c>
      <c r="F6" s="110">
        <v>3733.9296639999998</v>
      </c>
      <c r="G6" s="111">
        <v>4176.457985</v>
      </c>
      <c r="H6" s="109">
        <v>106514.76</v>
      </c>
      <c r="I6" s="110">
        <v>3761.5330779999999</v>
      </c>
      <c r="J6" s="111">
        <v>4207.3328300000003</v>
      </c>
      <c r="K6" s="109">
        <v>1601.5009910000001</v>
      </c>
      <c r="L6" s="110">
        <v>56.55647373</v>
      </c>
      <c r="M6" s="111">
        <v>63.259289150000001</v>
      </c>
      <c r="N6" s="109">
        <v>2643.9535540000002</v>
      </c>
      <c r="O6" s="110">
        <v>93.370338540000006</v>
      </c>
      <c r="P6" s="111">
        <v>104.43616539999999</v>
      </c>
      <c r="Q6" s="109">
        <v>3425.5951930000001</v>
      </c>
      <c r="R6" s="110">
        <v>120.9737525</v>
      </c>
      <c r="S6" s="111">
        <v>135.3110101</v>
      </c>
      <c r="T6"/>
      <c r="U6"/>
      <c r="V6" s="12"/>
      <c r="X6" s="3"/>
    </row>
    <row r="7" spans="1:33" ht="15" x14ac:dyDescent="0.25">
      <c r="A7" s="26" t="s">
        <v>4</v>
      </c>
      <c r="B7" s="112">
        <v>39147.244704999997</v>
      </c>
      <c r="C7" s="113">
        <v>1382.4718989999999</v>
      </c>
      <c r="D7" s="114">
        <v>1024.8748660000001</v>
      </c>
      <c r="E7" s="112">
        <v>43624.617961000004</v>
      </c>
      <c r="F7" s="113">
        <v>1540.588843</v>
      </c>
      <c r="G7" s="114">
        <v>1142.092498</v>
      </c>
      <c r="H7" s="112">
        <v>48403.513829000003</v>
      </c>
      <c r="I7" s="113">
        <v>1709.3539579999999</v>
      </c>
      <c r="J7" s="114">
        <v>1267.203992</v>
      </c>
      <c r="K7" s="112">
        <v>1001.606395</v>
      </c>
      <c r="L7" s="113">
        <v>35.371395990000003</v>
      </c>
      <c r="M7" s="114">
        <v>26.222055409999999</v>
      </c>
      <c r="N7" s="112">
        <v>5478.9796500000002</v>
      </c>
      <c r="O7" s="113">
        <v>193.48834020000001</v>
      </c>
      <c r="P7" s="114">
        <v>143.43968720000001</v>
      </c>
      <c r="Q7" s="112">
        <v>10257.875518000001</v>
      </c>
      <c r="R7" s="113">
        <v>362.25345499999997</v>
      </c>
      <c r="S7" s="114">
        <v>268.55118110000001</v>
      </c>
      <c r="T7"/>
      <c r="U7"/>
      <c r="V7" s="12"/>
      <c r="X7" s="3"/>
    </row>
    <row r="8" spans="1:33" ht="15" x14ac:dyDescent="0.25">
      <c r="A8" s="26" t="s">
        <v>5</v>
      </c>
      <c r="B8" s="112">
        <v>33277.454838999998</v>
      </c>
      <c r="C8" s="113">
        <v>1175.1822259999999</v>
      </c>
      <c r="D8" s="114">
        <v>1377.6866299999999</v>
      </c>
      <c r="E8" s="112">
        <v>37760.920674000001</v>
      </c>
      <c r="F8" s="113">
        <v>1333.514328</v>
      </c>
      <c r="G8" s="114">
        <v>1563.3021160000001</v>
      </c>
      <c r="H8" s="112">
        <v>39972.272446000003</v>
      </c>
      <c r="I8" s="113">
        <v>1411.607479</v>
      </c>
      <c r="J8" s="114">
        <v>1654.852079</v>
      </c>
      <c r="K8" s="112">
        <v>12773.704602</v>
      </c>
      <c r="L8" s="113">
        <v>451.09912059999999</v>
      </c>
      <c r="M8" s="114">
        <v>528.83137050000005</v>
      </c>
      <c r="N8" s="112">
        <v>17257.170437000001</v>
      </c>
      <c r="O8" s="113">
        <v>609.43122219999998</v>
      </c>
      <c r="P8" s="114">
        <v>714.44685609999999</v>
      </c>
      <c r="Q8" s="112">
        <v>19468.522209999999</v>
      </c>
      <c r="R8" s="113">
        <v>687.52437299999997</v>
      </c>
      <c r="S8" s="114">
        <v>805.99681950000002</v>
      </c>
      <c r="T8"/>
      <c r="U8"/>
      <c r="V8" s="12"/>
      <c r="X8" s="3"/>
    </row>
    <row r="9" spans="1:33" ht="15" x14ac:dyDescent="0.25">
      <c r="A9" s="26" t="s">
        <v>3</v>
      </c>
      <c r="B9" s="112">
        <v>11006.389316999999</v>
      </c>
      <c r="C9" s="113">
        <v>388.68697029999998</v>
      </c>
      <c r="D9" s="114">
        <v>426.27745820000001</v>
      </c>
      <c r="E9" s="112">
        <v>16547.455428000001</v>
      </c>
      <c r="F9" s="113">
        <v>584.36787319999996</v>
      </c>
      <c r="G9" s="114">
        <v>640.88294870000004</v>
      </c>
      <c r="H9" s="112">
        <v>23632.460816999999</v>
      </c>
      <c r="I9" s="113">
        <v>834.57247710000001</v>
      </c>
      <c r="J9" s="114">
        <v>915.28520749999996</v>
      </c>
      <c r="K9" s="112">
        <v>4729.2878529999998</v>
      </c>
      <c r="L9" s="113">
        <v>167.01322429999999</v>
      </c>
      <c r="M9" s="114">
        <v>183.16531850000001</v>
      </c>
      <c r="N9" s="112">
        <v>10270.353964</v>
      </c>
      <c r="O9" s="113">
        <v>362.6941271</v>
      </c>
      <c r="P9" s="114">
        <v>397.77080899999999</v>
      </c>
      <c r="Q9" s="112">
        <v>17355.359353</v>
      </c>
      <c r="R9" s="113">
        <v>612.898731</v>
      </c>
      <c r="S9" s="114">
        <v>672.17306780000001</v>
      </c>
      <c r="T9"/>
      <c r="U9"/>
      <c r="V9" s="12"/>
      <c r="X9" s="3"/>
    </row>
    <row r="10" spans="1:33" ht="15" x14ac:dyDescent="0.25">
      <c r="A10" s="26" t="s">
        <v>0</v>
      </c>
      <c r="B10" s="112">
        <v>8310.4242589999994</v>
      </c>
      <c r="C10" s="113">
        <v>293.4798629</v>
      </c>
      <c r="D10" s="114">
        <v>333.82974250000001</v>
      </c>
      <c r="E10" s="112">
        <v>10985.198176</v>
      </c>
      <c r="F10" s="113">
        <v>387.93861220000002</v>
      </c>
      <c r="G10" s="114">
        <v>441.27541070000001</v>
      </c>
      <c r="H10" s="112">
        <v>12810.507115</v>
      </c>
      <c r="I10" s="113">
        <v>452.39878900000002</v>
      </c>
      <c r="J10" s="114">
        <v>514.59807079999996</v>
      </c>
      <c r="K10" s="112">
        <v>3694.8990290000002</v>
      </c>
      <c r="L10" s="113">
        <v>130.48412769999999</v>
      </c>
      <c r="M10" s="114">
        <v>148.424094</v>
      </c>
      <c r="N10" s="112">
        <v>6369.6729459999997</v>
      </c>
      <c r="O10" s="113">
        <v>224.9428771</v>
      </c>
      <c r="P10" s="114">
        <v>255.86976229999999</v>
      </c>
      <c r="Q10" s="112">
        <v>8194.9818849999992</v>
      </c>
      <c r="R10" s="113">
        <v>289.40305389999997</v>
      </c>
      <c r="S10" s="114">
        <v>329.19242229999998</v>
      </c>
      <c r="T10"/>
      <c r="U10"/>
      <c r="V10" s="12"/>
      <c r="X10" s="3"/>
    </row>
    <row r="11" spans="1:33" ht="15" x14ac:dyDescent="0.25">
      <c r="A11" s="26" t="s">
        <v>2</v>
      </c>
      <c r="B11" s="112">
        <v>6095.0394530000003</v>
      </c>
      <c r="C11" s="113">
        <v>215.2442868</v>
      </c>
      <c r="D11" s="114">
        <v>249.10426240000001</v>
      </c>
      <c r="E11" s="112">
        <v>6467.1977790000001</v>
      </c>
      <c r="F11" s="113">
        <v>228.386934</v>
      </c>
      <c r="G11" s="114">
        <v>264.31437319999998</v>
      </c>
      <c r="H11" s="112">
        <v>6576.8144320000001</v>
      </c>
      <c r="I11" s="113">
        <v>232.25800960000001</v>
      </c>
      <c r="J11" s="114">
        <v>268.79440590000002</v>
      </c>
      <c r="K11" s="112">
        <v>1174.708826</v>
      </c>
      <c r="L11" s="113">
        <v>41.484450639999999</v>
      </c>
      <c r="M11" s="114">
        <v>48.010349699999999</v>
      </c>
      <c r="N11" s="112">
        <v>1546.867152</v>
      </c>
      <c r="O11" s="113">
        <v>54.627097890000002</v>
      </c>
      <c r="P11" s="114">
        <v>63.220460490000001</v>
      </c>
      <c r="Q11" s="112">
        <v>1656.4838050000001</v>
      </c>
      <c r="R11" s="113">
        <v>58.498173479999998</v>
      </c>
      <c r="S11" s="114">
        <v>67.700493120000004</v>
      </c>
      <c r="T11"/>
      <c r="U11"/>
      <c r="V11" s="12"/>
      <c r="X11" s="3"/>
    </row>
    <row r="12" spans="1:33" ht="15" x14ac:dyDescent="0.25">
      <c r="A12" s="26" t="s">
        <v>42</v>
      </c>
      <c r="B12" s="112">
        <v>5792.4664670000002</v>
      </c>
      <c r="C12" s="113">
        <v>204.55902259999999</v>
      </c>
      <c r="D12" s="114">
        <v>235.7533852</v>
      </c>
      <c r="E12" s="112">
        <v>9238.6325799999995</v>
      </c>
      <c r="F12" s="113">
        <v>326.25923030000001</v>
      </c>
      <c r="G12" s="114">
        <v>376.01234599999998</v>
      </c>
      <c r="H12" s="112">
        <v>15203.971202999999</v>
      </c>
      <c r="I12" s="113">
        <v>536.92317549999996</v>
      </c>
      <c r="J12" s="114">
        <v>618.80162789999997</v>
      </c>
      <c r="K12" s="112">
        <v>3367.7015740000002</v>
      </c>
      <c r="L12" s="113">
        <v>118.9292586</v>
      </c>
      <c r="M12" s="114">
        <v>137.06545410000001</v>
      </c>
      <c r="N12" s="112">
        <v>6813.8676880000003</v>
      </c>
      <c r="O12" s="113">
        <v>240.62946629999999</v>
      </c>
      <c r="P12" s="114">
        <v>277.32441490000002</v>
      </c>
      <c r="Q12" s="112">
        <v>12779.20631</v>
      </c>
      <c r="R12" s="113">
        <v>451.29341149999999</v>
      </c>
      <c r="S12" s="114">
        <v>520.11369679999996</v>
      </c>
      <c r="T12"/>
      <c r="U12"/>
      <c r="V12" s="12"/>
      <c r="X12" s="3"/>
    </row>
    <row r="13" spans="1:33" ht="15" x14ac:dyDescent="0.25">
      <c r="A13" s="26" t="s">
        <v>43</v>
      </c>
      <c r="B13" s="112">
        <v>1918.2094500000001</v>
      </c>
      <c r="C13" s="113">
        <v>67.740927400000004</v>
      </c>
      <c r="D13" s="114">
        <v>64.260016590000006</v>
      </c>
      <c r="E13" s="112">
        <v>2320.9815939999999</v>
      </c>
      <c r="F13" s="113">
        <v>81.96469141</v>
      </c>
      <c r="G13" s="114">
        <v>77.752883400000002</v>
      </c>
      <c r="H13" s="112">
        <v>2745.9210520000001</v>
      </c>
      <c r="I13" s="113">
        <v>96.971286719999995</v>
      </c>
      <c r="J13" s="114">
        <v>91.988355229999996</v>
      </c>
      <c r="K13" s="112">
        <v>527.08945030000007</v>
      </c>
      <c r="L13" s="113">
        <v>18.613988259999999</v>
      </c>
      <c r="M13" s="114">
        <v>17.657496590000001</v>
      </c>
      <c r="N13" s="112">
        <v>929.86159399999997</v>
      </c>
      <c r="O13" s="113">
        <v>32.837752270000003</v>
      </c>
      <c r="P13" s="114">
        <v>31.1503634</v>
      </c>
      <c r="Q13" s="112">
        <v>1354.801052</v>
      </c>
      <c r="R13" s="113">
        <v>47.844347579999997</v>
      </c>
      <c r="S13" s="114">
        <v>45.385835229999998</v>
      </c>
      <c r="T13"/>
      <c r="U13"/>
      <c r="V13" s="12"/>
      <c r="X13" s="3"/>
    </row>
    <row r="14" spans="1:33" ht="15" x14ac:dyDescent="0.25">
      <c r="A14" s="26" t="s">
        <v>10</v>
      </c>
      <c r="B14" s="112">
        <v>1542.2477550000001</v>
      </c>
      <c r="C14" s="113">
        <v>54.463965440000003</v>
      </c>
      <c r="D14" s="114">
        <v>61.782445070000001</v>
      </c>
      <c r="E14" s="112">
        <v>1957.561066</v>
      </c>
      <c r="F14" s="113">
        <v>69.130616599999996</v>
      </c>
      <c r="G14" s="114">
        <v>78.419896320000007</v>
      </c>
      <c r="H14" s="112">
        <v>2613.2586980000001</v>
      </c>
      <c r="I14" s="113">
        <v>92.286359919999995</v>
      </c>
      <c r="J14" s="114">
        <v>104.6871434</v>
      </c>
      <c r="K14" s="112">
        <v>399.23775519999998</v>
      </c>
      <c r="L14" s="113">
        <v>14.09894826</v>
      </c>
      <c r="M14" s="114">
        <v>15.993464469999999</v>
      </c>
      <c r="N14" s="112">
        <v>814.55106639999997</v>
      </c>
      <c r="O14" s="113">
        <v>28.765599420000001</v>
      </c>
      <c r="P14" s="114">
        <v>32.630915719999997</v>
      </c>
      <c r="Q14" s="112">
        <v>1470.2486980000001</v>
      </c>
      <c r="R14" s="113">
        <v>51.921342729999999</v>
      </c>
      <c r="S14" s="114">
        <v>58.898162839999998</v>
      </c>
      <c r="T14"/>
      <c r="U14"/>
      <c r="V14" s="12"/>
      <c r="X14" s="3"/>
    </row>
    <row r="15" spans="1:33" ht="15" x14ac:dyDescent="0.25">
      <c r="A15" s="26" t="s">
        <v>16</v>
      </c>
      <c r="B15" s="112">
        <v>1453</v>
      </c>
      <c r="C15" s="113">
        <v>51.312210720000003</v>
      </c>
      <c r="D15" s="114">
        <v>64.377129999999994</v>
      </c>
      <c r="E15" s="112">
        <v>1453</v>
      </c>
      <c r="F15" s="113">
        <v>51.312210720000003</v>
      </c>
      <c r="G15" s="114">
        <v>64.377129999999994</v>
      </c>
      <c r="H15" s="112">
        <v>1453</v>
      </c>
      <c r="I15" s="113">
        <v>51.312210720000003</v>
      </c>
      <c r="J15" s="114">
        <v>64.377129999999994</v>
      </c>
      <c r="K15" s="112">
        <v>0</v>
      </c>
      <c r="L15" s="113">
        <v>0</v>
      </c>
      <c r="M15" s="114">
        <v>0</v>
      </c>
      <c r="N15" s="112">
        <v>0</v>
      </c>
      <c r="O15" s="113">
        <v>0</v>
      </c>
      <c r="P15" s="114">
        <v>0</v>
      </c>
      <c r="Q15" s="112">
        <v>0</v>
      </c>
      <c r="R15" s="113">
        <v>0</v>
      </c>
      <c r="S15" s="114">
        <v>0</v>
      </c>
      <c r="T15"/>
      <c r="U15"/>
      <c r="V15" s="12"/>
      <c r="W15" s="13"/>
      <c r="X15" s="3"/>
    </row>
    <row r="16" spans="1:33" ht="15" x14ac:dyDescent="0.25">
      <c r="A16" s="26" t="s">
        <v>15</v>
      </c>
      <c r="B16" s="112">
        <v>863.66600000000005</v>
      </c>
      <c r="C16" s="113">
        <v>30.500076929999999</v>
      </c>
      <c r="D16" s="114">
        <v>32.447931619999999</v>
      </c>
      <c r="E16" s="112">
        <v>874.46100000000001</v>
      </c>
      <c r="F16" s="113">
        <v>30.88129876</v>
      </c>
      <c r="G16" s="114">
        <v>32.853499769999999</v>
      </c>
      <c r="H16" s="112">
        <v>888.61599999999999</v>
      </c>
      <c r="I16" s="113">
        <v>31.381177860000001</v>
      </c>
      <c r="J16" s="114">
        <v>33.385303120000003</v>
      </c>
      <c r="K16" s="112">
        <v>29.3674</v>
      </c>
      <c r="L16" s="113">
        <v>1.0370999430000001</v>
      </c>
      <c r="M16" s="114">
        <v>1.1033332179999999</v>
      </c>
      <c r="N16" s="112">
        <v>40.16178</v>
      </c>
      <c r="O16" s="113">
        <v>1.418299875</v>
      </c>
      <c r="P16" s="114">
        <v>1.5088780749999999</v>
      </c>
      <c r="Q16" s="112">
        <v>54.317369999999997</v>
      </c>
      <c r="R16" s="113">
        <v>1.9181998179999999</v>
      </c>
      <c r="S16" s="114">
        <v>2.0407035910000002</v>
      </c>
      <c r="T16"/>
      <c r="U16"/>
      <c r="V16" s="12"/>
      <c r="X16" s="3"/>
    </row>
    <row r="17" spans="1:24" ht="15" x14ac:dyDescent="0.25">
      <c r="A17" s="26" t="s">
        <v>22</v>
      </c>
      <c r="B17" s="112">
        <v>812.58719510000003</v>
      </c>
      <c r="C17" s="113">
        <v>28.696245959999999</v>
      </c>
      <c r="D17" s="114">
        <v>33.47859244</v>
      </c>
      <c r="E17" s="112">
        <v>1100.902861</v>
      </c>
      <c r="F17" s="113">
        <v>38.8780176</v>
      </c>
      <c r="G17" s="114">
        <v>45.35719787</v>
      </c>
      <c r="H17" s="112">
        <v>3937.0967609999998</v>
      </c>
      <c r="I17" s="113">
        <v>139.03725990000001</v>
      </c>
      <c r="J17" s="114">
        <v>162.20838660000001</v>
      </c>
      <c r="K17" s="112">
        <v>145.64399609999998</v>
      </c>
      <c r="L17" s="113">
        <v>5.1433691809999997</v>
      </c>
      <c r="M17" s="114">
        <v>6.0005326410000004</v>
      </c>
      <c r="N17" s="112">
        <v>433.95966199999998</v>
      </c>
      <c r="O17" s="113">
        <v>15.32514082</v>
      </c>
      <c r="P17" s="114">
        <v>17.87913807</v>
      </c>
      <c r="Q17" s="112">
        <v>3270.153562</v>
      </c>
      <c r="R17" s="113">
        <v>115.4843831</v>
      </c>
      <c r="S17" s="114">
        <v>134.7303268</v>
      </c>
      <c r="T17"/>
      <c r="U17"/>
      <c r="V17" s="12"/>
      <c r="X17" s="3"/>
    </row>
    <row r="18" spans="1:24" ht="15" x14ac:dyDescent="0.25">
      <c r="A18" s="26" t="s">
        <v>9</v>
      </c>
      <c r="B18" s="112">
        <v>173.09995290000001</v>
      </c>
      <c r="C18" s="113">
        <v>6.1129671419999996</v>
      </c>
      <c r="D18" s="114">
        <v>6.0550363520000001</v>
      </c>
      <c r="E18" s="112">
        <v>264.59849200000002</v>
      </c>
      <c r="F18" s="113">
        <v>9.3442075550000006</v>
      </c>
      <c r="G18" s="114">
        <v>9.2556552510000003</v>
      </c>
      <c r="H18" s="112">
        <v>543.79903360000003</v>
      </c>
      <c r="I18" s="113">
        <v>19.20408162</v>
      </c>
      <c r="J18" s="114">
        <v>19.02209019</v>
      </c>
      <c r="K18" s="112">
        <v>115.77995290000001</v>
      </c>
      <c r="L18" s="113">
        <v>4.0887304459999996</v>
      </c>
      <c r="M18" s="114">
        <v>4.049982752</v>
      </c>
      <c r="N18" s="112">
        <v>207.278492</v>
      </c>
      <c r="O18" s="113">
        <v>7.3199708599999997</v>
      </c>
      <c r="P18" s="114">
        <v>7.2506016510000002</v>
      </c>
      <c r="Q18" s="112">
        <v>486.47903360000004</v>
      </c>
      <c r="R18" s="113">
        <v>17.179844930000002</v>
      </c>
      <c r="S18" s="114">
        <v>17.01703659</v>
      </c>
      <c r="T18"/>
      <c r="U18"/>
      <c r="V18" s="12"/>
      <c r="X18" s="3"/>
    </row>
    <row r="19" spans="1:24" ht="15" x14ac:dyDescent="0.25">
      <c r="A19" s="26" t="s">
        <v>20</v>
      </c>
      <c r="B19" s="112">
        <v>120.06359999999999</v>
      </c>
      <c r="C19" s="113">
        <v>4.2400060169999998</v>
      </c>
      <c r="D19" s="114">
        <v>4.6728753120000004</v>
      </c>
      <c r="E19" s="112">
        <v>123.32</v>
      </c>
      <c r="F19" s="113">
        <v>4.355004697</v>
      </c>
      <c r="G19" s="114">
        <v>4.7996144000000003</v>
      </c>
      <c r="H19" s="112">
        <v>128.16229999999999</v>
      </c>
      <c r="I19" s="113">
        <v>4.5260089079999997</v>
      </c>
      <c r="J19" s="114">
        <v>4.9880767160000001</v>
      </c>
      <c r="K19" s="112">
        <v>5.1536</v>
      </c>
      <c r="L19" s="113">
        <v>0.181997666</v>
      </c>
      <c r="M19" s="114">
        <v>0.200578112</v>
      </c>
      <c r="N19" s="112">
        <v>8.41</v>
      </c>
      <c r="O19" s="113">
        <v>0.29699634699999999</v>
      </c>
      <c r="P19" s="114">
        <v>0.32731719999999997</v>
      </c>
      <c r="Q19" s="112">
        <v>13.2523</v>
      </c>
      <c r="R19" s="113">
        <v>0.46800055800000001</v>
      </c>
      <c r="S19" s="114">
        <v>0.51577951600000005</v>
      </c>
      <c r="T19"/>
      <c r="U19"/>
      <c r="V19" s="12"/>
      <c r="X19" s="3"/>
    </row>
    <row r="20" spans="1:24" ht="15" x14ac:dyDescent="0.25">
      <c r="A20" s="26" t="s">
        <v>12</v>
      </c>
      <c r="B20" s="112">
        <v>89.764319110000002</v>
      </c>
      <c r="C20" s="113">
        <v>3.169997011</v>
      </c>
      <c r="D20" s="114">
        <v>4.3508765470000004</v>
      </c>
      <c r="E20" s="112">
        <v>100.07164159999999</v>
      </c>
      <c r="F20" s="113">
        <v>3.5339966679999999</v>
      </c>
      <c r="G20" s="114">
        <v>4.8504724660000003</v>
      </c>
      <c r="H20" s="112">
        <v>114.5698534</v>
      </c>
      <c r="I20" s="113">
        <v>4.0459961849999999</v>
      </c>
      <c r="J20" s="114">
        <v>5.5532007920000002</v>
      </c>
      <c r="K20" s="112">
        <v>6.3996012990000004</v>
      </c>
      <c r="L20" s="113">
        <v>0.22599978700000001</v>
      </c>
      <c r="M20" s="114">
        <v>0.31018867500000002</v>
      </c>
      <c r="N20" s="112">
        <v>16.706923750000001</v>
      </c>
      <c r="O20" s="113">
        <v>0.58999944400000004</v>
      </c>
      <c r="P20" s="114">
        <v>0.80978459400000002</v>
      </c>
      <c r="Q20" s="112">
        <v>31.205135540000001</v>
      </c>
      <c r="R20" s="113">
        <v>1.1019989610000001</v>
      </c>
      <c r="S20" s="114">
        <v>1.51251292</v>
      </c>
      <c r="T20"/>
      <c r="U20"/>
    </row>
    <row r="21" spans="1:24" ht="15" x14ac:dyDescent="0.25">
      <c r="A21" s="26" t="s">
        <v>13</v>
      </c>
      <c r="B21" s="112">
        <v>74.351434730000008</v>
      </c>
      <c r="C21" s="113">
        <v>2.6256961360000002</v>
      </c>
      <c r="D21" s="114">
        <v>3.0632791109999999</v>
      </c>
      <c r="E21" s="112">
        <v>75.944601709999986</v>
      </c>
      <c r="F21" s="113">
        <v>2.681958297</v>
      </c>
      <c r="G21" s="114">
        <v>3.1289175899999999</v>
      </c>
      <c r="H21" s="112">
        <v>78.940706769999991</v>
      </c>
      <c r="I21" s="113">
        <v>2.7877647489999999</v>
      </c>
      <c r="J21" s="114">
        <v>3.252357119</v>
      </c>
      <c r="K21" s="112">
        <v>4.8270581579999998</v>
      </c>
      <c r="L21" s="113">
        <v>0.17046595</v>
      </c>
      <c r="M21" s="114">
        <v>0.19887479599999999</v>
      </c>
      <c r="N21" s="112">
        <v>6.420225136</v>
      </c>
      <c r="O21" s="113">
        <v>0.22672811100000001</v>
      </c>
      <c r="P21" s="114">
        <v>0.26451327600000002</v>
      </c>
      <c r="Q21" s="112">
        <v>9.416330198999999</v>
      </c>
      <c r="R21" s="113">
        <v>0.33253456300000001</v>
      </c>
      <c r="S21" s="114">
        <v>0.38795280399999998</v>
      </c>
      <c r="T21"/>
      <c r="U21"/>
    </row>
    <row r="22" spans="1:24" ht="15" x14ac:dyDescent="0.25">
      <c r="A22" s="26" t="s">
        <v>45</v>
      </c>
      <c r="B22" s="112">
        <v>55.683511409999994</v>
      </c>
      <c r="C22" s="113">
        <v>1.966444646</v>
      </c>
      <c r="D22" s="114">
        <v>2.6989797979999999</v>
      </c>
      <c r="E22" s="112">
        <v>73.239939759999999</v>
      </c>
      <c r="F22" s="113">
        <v>2.586444062</v>
      </c>
      <c r="G22" s="114">
        <v>3.5499398800000002</v>
      </c>
      <c r="H22" s="112">
        <v>98.073790819999999</v>
      </c>
      <c r="I22" s="113">
        <v>3.4634432350000002</v>
      </c>
      <c r="J22" s="114">
        <v>4.7536366409999999</v>
      </c>
      <c r="K22" s="112">
        <v>8.2685110000000002</v>
      </c>
      <c r="L22" s="113">
        <v>0.29199971000000002</v>
      </c>
      <c r="M22" s="114">
        <v>0.40077472800000002</v>
      </c>
      <c r="N22" s="112">
        <v>25.824940000000002</v>
      </c>
      <c r="O22" s="113">
        <v>0.91199914900000001</v>
      </c>
      <c r="P22" s="114">
        <v>1.2517348420000001</v>
      </c>
      <c r="Q22" s="112">
        <v>50.658790000000003</v>
      </c>
      <c r="R22" s="113">
        <v>1.788998284</v>
      </c>
      <c r="S22" s="114">
        <v>2.4554315510000002</v>
      </c>
      <c r="T22"/>
      <c r="U22"/>
    </row>
    <row r="23" spans="1:24" ht="15" x14ac:dyDescent="0.25">
      <c r="A23" s="26" t="s">
        <v>14</v>
      </c>
      <c r="B23" s="112">
        <v>32.262</v>
      </c>
      <c r="C23" s="113">
        <v>1.1393217769999999</v>
      </c>
      <c r="D23" s="114">
        <v>1.5776117999999999</v>
      </c>
      <c r="E23" s="112">
        <v>32.262</v>
      </c>
      <c r="F23" s="113">
        <v>1.1393217769999999</v>
      </c>
      <c r="G23" s="114">
        <v>1.5776117999999999</v>
      </c>
      <c r="H23" s="112">
        <v>32.262</v>
      </c>
      <c r="I23" s="113">
        <v>1.1393217769999999</v>
      </c>
      <c r="J23" s="114">
        <v>1.5776117999999999</v>
      </c>
      <c r="K23" s="112">
        <v>0</v>
      </c>
      <c r="L23" s="113">
        <v>0</v>
      </c>
      <c r="M23" s="114">
        <v>0</v>
      </c>
      <c r="N23" s="112">
        <v>0</v>
      </c>
      <c r="O23" s="113">
        <v>0</v>
      </c>
      <c r="P23" s="114">
        <v>0</v>
      </c>
      <c r="Q23" s="112">
        <v>0</v>
      </c>
      <c r="R23" s="113">
        <v>0</v>
      </c>
      <c r="S23" s="114">
        <v>0</v>
      </c>
      <c r="T23"/>
      <c r="U23"/>
    </row>
    <row r="24" spans="1:24" ht="15.75" thickBot="1" x14ac:dyDescent="0.3">
      <c r="A24" s="27" t="s">
        <v>11</v>
      </c>
      <c r="B24" s="106">
        <v>8.1789210269999995</v>
      </c>
      <c r="C24" s="107">
        <v>0.28883586999999999</v>
      </c>
      <c r="D24" s="108">
        <v>0.31652424400000001</v>
      </c>
      <c r="E24" s="106">
        <v>8.1789210269999995</v>
      </c>
      <c r="F24" s="107">
        <v>0.28883586999999999</v>
      </c>
      <c r="G24" s="108">
        <v>0.31652424400000001</v>
      </c>
      <c r="H24" s="106">
        <v>8.1789210269999995</v>
      </c>
      <c r="I24" s="107">
        <v>0.28883586999999999</v>
      </c>
      <c r="J24" s="108">
        <v>0.31652424400000001</v>
      </c>
      <c r="K24" s="106">
        <v>0</v>
      </c>
      <c r="L24" s="107">
        <v>0</v>
      </c>
      <c r="M24" s="108">
        <v>0</v>
      </c>
      <c r="N24" s="106">
        <v>0</v>
      </c>
      <c r="O24" s="107">
        <v>0</v>
      </c>
      <c r="P24" s="108">
        <v>0</v>
      </c>
      <c r="Q24" s="106">
        <v>0</v>
      </c>
      <c r="R24" s="107">
        <v>0</v>
      </c>
      <c r="S24" s="108">
        <v>0</v>
      </c>
      <c r="T24"/>
      <c r="U24"/>
    </row>
    <row r="25" spans="1:24" ht="18" customHeight="1" x14ac:dyDescent="0.25">
      <c r="A25" s="31" t="s">
        <v>46</v>
      </c>
      <c r="B25" s="109">
        <v>215772.13317927701</v>
      </c>
      <c r="C25" s="110">
        <v>7608.9967626489997</v>
      </c>
      <c r="D25" s="111">
        <v>8061.8887521839997</v>
      </c>
      <c r="E25" s="109">
        <v>239008.544715097</v>
      </c>
      <c r="F25" s="110">
        <v>8431.0820887159989</v>
      </c>
      <c r="G25" s="111">
        <v>8930.5770205909994</v>
      </c>
      <c r="H25" s="109">
        <v>266241.41895861703</v>
      </c>
      <c r="I25" s="110">
        <v>9385.0907136639998</v>
      </c>
      <c r="J25" s="111">
        <v>9942.9780289520004</v>
      </c>
      <c r="K25" s="109">
        <v>29585.176594957</v>
      </c>
      <c r="L25" s="110">
        <v>1044.790650763</v>
      </c>
      <c r="M25" s="111">
        <v>1180.893157342</v>
      </c>
      <c r="N25" s="109">
        <v>52864.040074286</v>
      </c>
      <c r="O25" s="110">
        <v>1866.8759556259999</v>
      </c>
      <c r="P25" s="111">
        <v>2049.5814022179998</v>
      </c>
      <c r="Q25" s="109">
        <v>79878.556545339001</v>
      </c>
      <c r="R25" s="110">
        <v>2820.8846009039999</v>
      </c>
      <c r="S25" s="111">
        <v>3061.9824325619998</v>
      </c>
      <c r="T25"/>
      <c r="U25"/>
    </row>
    <row r="26" spans="1:24" ht="18" customHeight="1" thickBot="1" x14ac:dyDescent="0.3">
      <c r="A26" s="32" t="s">
        <v>47</v>
      </c>
      <c r="B26" s="28">
        <v>229641.1</v>
      </c>
      <c r="C26" s="29">
        <v>8098.1</v>
      </c>
      <c r="D26" s="30">
        <v>8582</v>
      </c>
      <c r="E26" s="28">
        <v>238625.7</v>
      </c>
      <c r="F26" s="29">
        <v>8417.6</v>
      </c>
      <c r="G26" s="30">
        <v>8918.2999999999993</v>
      </c>
      <c r="H26" s="28">
        <v>248802.5</v>
      </c>
      <c r="I26" s="29">
        <v>8770.4</v>
      </c>
      <c r="J26" s="30">
        <v>9294.2000000000007</v>
      </c>
      <c r="K26" s="28">
        <v>42611.3</v>
      </c>
      <c r="L26" s="29">
        <v>1504.8</v>
      </c>
      <c r="M26" s="30">
        <v>1701</v>
      </c>
      <c r="N26" s="28">
        <v>52539</v>
      </c>
      <c r="O26" s="29">
        <v>1855.4</v>
      </c>
      <c r="P26" s="30">
        <v>2037.3</v>
      </c>
      <c r="Q26" s="28">
        <v>62935.9</v>
      </c>
      <c r="R26" s="29">
        <v>2222.6</v>
      </c>
      <c r="S26" s="30">
        <v>2413.1999999999998</v>
      </c>
      <c r="T26"/>
      <c r="U26"/>
    </row>
    <row r="27" spans="1:24" ht="15" x14ac:dyDescent="0.25">
      <c r="A27"/>
      <c r="B27"/>
      <c r="C27"/>
      <c r="D27"/>
      <c r="E27"/>
      <c r="F27"/>
      <c r="G27"/>
      <c r="H27"/>
      <c r="I27"/>
      <c r="J27"/>
      <c r="K27"/>
      <c r="L27"/>
      <c r="M27"/>
      <c r="N27"/>
      <c r="O27"/>
      <c r="P27"/>
      <c r="Q27"/>
      <c r="R27"/>
      <c r="S27"/>
      <c r="T27"/>
      <c r="U27"/>
    </row>
    <row r="28" spans="1:24" ht="17.25" x14ac:dyDescent="0.25">
      <c r="A28" s="220" t="s">
        <v>48</v>
      </c>
      <c r="B28" s="220"/>
      <c r="C28" s="220"/>
      <c r="D28" s="220"/>
      <c r="E28" s="220"/>
      <c r="F28" s="220"/>
      <c r="G28" s="220"/>
      <c r="H28" s="220"/>
      <c r="I28" s="220"/>
      <c r="J28" s="220"/>
      <c r="K28" s="220"/>
      <c r="L28" s="220"/>
      <c r="M28" s="220"/>
      <c r="N28" s="220"/>
      <c r="O28"/>
      <c r="P28"/>
      <c r="Q28"/>
      <c r="R28"/>
      <c r="S28"/>
      <c r="T28"/>
      <c r="U28"/>
    </row>
    <row r="29" spans="1:24" ht="35.1" customHeight="1" x14ac:dyDescent="0.25">
      <c r="A29" s="221" t="s">
        <v>49</v>
      </c>
      <c r="B29" s="221"/>
      <c r="C29" s="221"/>
      <c r="D29" s="221"/>
      <c r="E29" s="221"/>
      <c r="F29" s="221"/>
      <c r="G29" s="221"/>
      <c r="H29" s="221"/>
      <c r="I29" s="221"/>
      <c r="J29" s="221"/>
      <c r="K29" s="221"/>
      <c r="L29" s="221"/>
      <c r="M29" s="221"/>
      <c r="N29" s="221"/>
      <c r="O29"/>
      <c r="P29"/>
      <c r="Q29"/>
      <c r="R29"/>
      <c r="S29"/>
      <c r="T29"/>
      <c r="U29"/>
    </row>
    <row r="30" spans="1:24" ht="35.1" customHeight="1" x14ac:dyDescent="0.25">
      <c r="A30" s="38" t="s">
        <v>50</v>
      </c>
      <c r="B30"/>
      <c r="C30"/>
      <c r="D30"/>
      <c r="E30"/>
      <c r="F30"/>
      <c r="G30"/>
      <c r="H30"/>
      <c r="I30"/>
      <c r="J30"/>
      <c r="K30"/>
      <c r="L30"/>
      <c r="M30"/>
      <c r="N30"/>
      <c r="O30"/>
      <c r="P30"/>
      <c r="Q30"/>
      <c r="R30"/>
      <c r="S30"/>
      <c r="T30"/>
      <c r="U30"/>
    </row>
    <row r="31" spans="1:24" ht="35.1" customHeight="1" x14ac:dyDescent="0.25">
      <c r="A31"/>
      <c r="B31"/>
      <c r="C31"/>
      <c r="D31"/>
      <c r="E31"/>
      <c r="F31"/>
      <c r="G31"/>
      <c r="H31"/>
      <c r="I31"/>
      <c r="J31"/>
      <c r="K31"/>
      <c r="L31"/>
      <c r="M31"/>
      <c r="N31"/>
      <c r="O31"/>
      <c r="P31"/>
      <c r="Q31"/>
      <c r="R31"/>
      <c r="S31"/>
      <c r="T31"/>
      <c r="U31"/>
    </row>
    <row r="32" spans="1:24" ht="15" x14ac:dyDescent="0.25">
      <c r="A32" t="s">
        <v>60</v>
      </c>
      <c r="B32"/>
      <c r="C32"/>
      <c r="D32"/>
      <c r="E32"/>
      <c r="F32"/>
      <c r="G32"/>
      <c r="H32"/>
      <c r="I32"/>
      <c r="J32"/>
      <c r="K32"/>
      <c r="L32"/>
      <c r="M32"/>
      <c r="N32"/>
      <c r="O32"/>
      <c r="P32"/>
      <c r="Q32"/>
      <c r="R32"/>
      <c r="S32"/>
      <c r="T32"/>
      <c r="U32"/>
    </row>
    <row r="33" spans="1:21" ht="15" x14ac:dyDescent="0.25">
      <c r="A33" t="s">
        <v>61</v>
      </c>
      <c r="B33"/>
      <c r="C33"/>
      <c r="D33"/>
      <c r="E33"/>
      <c r="F33"/>
      <c r="G33"/>
      <c r="H33"/>
      <c r="I33"/>
      <c r="J33"/>
      <c r="K33"/>
      <c r="L33"/>
      <c r="M33"/>
      <c r="N33"/>
      <c r="O33"/>
      <c r="P33"/>
      <c r="Q33"/>
      <c r="R33"/>
      <c r="S33"/>
      <c r="T33"/>
      <c r="U33"/>
    </row>
    <row r="34" spans="1:21" ht="15" x14ac:dyDescent="0.25">
      <c r="A34"/>
      <c r="B34"/>
      <c r="C34"/>
      <c r="D34"/>
      <c r="E34"/>
      <c r="F34"/>
      <c r="G34"/>
      <c r="H34"/>
      <c r="I34"/>
      <c r="J34"/>
      <c r="K34"/>
      <c r="L34"/>
      <c r="M34"/>
      <c r="N34"/>
      <c r="O34"/>
      <c r="P34"/>
      <c r="Q34"/>
      <c r="R34"/>
      <c r="S34"/>
      <c r="T34"/>
      <c r="U34"/>
    </row>
    <row r="35" spans="1:21" ht="15" x14ac:dyDescent="0.25">
      <c r="A35"/>
      <c r="B35"/>
      <c r="C35"/>
      <c r="D35"/>
      <c r="E35"/>
      <c r="F35"/>
      <c r="G35"/>
      <c r="H35"/>
      <c r="I35"/>
      <c r="J35"/>
      <c r="K35"/>
      <c r="L35"/>
      <c r="M35"/>
      <c r="N35"/>
      <c r="O35"/>
      <c r="P35"/>
      <c r="Q35"/>
      <c r="R35"/>
      <c r="S35"/>
      <c r="T35"/>
      <c r="U35"/>
    </row>
    <row r="36" spans="1:21" ht="15" x14ac:dyDescent="0.25">
      <c r="A36"/>
      <c r="B36"/>
      <c r="C36"/>
      <c r="D36"/>
      <c r="E36"/>
      <c r="F36"/>
      <c r="G36"/>
      <c r="H36"/>
      <c r="I36"/>
      <c r="J36"/>
      <c r="K36"/>
      <c r="L36"/>
      <c r="M36"/>
      <c r="N36"/>
      <c r="O36"/>
      <c r="P36"/>
      <c r="Q36"/>
      <c r="R36"/>
      <c r="S36"/>
      <c r="T36"/>
      <c r="U36"/>
    </row>
    <row r="37" spans="1:21" ht="15" x14ac:dyDescent="0.25">
      <c r="A37"/>
      <c r="B37"/>
      <c r="C37"/>
      <c r="D37"/>
      <c r="E37"/>
      <c r="F37"/>
      <c r="G37"/>
      <c r="H37"/>
      <c r="I37"/>
      <c r="J37"/>
      <c r="K37"/>
      <c r="L37"/>
      <c r="M37"/>
      <c r="N37"/>
      <c r="O37"/>
      <c r="P37"/>
      <c r="Q37"/>
      <c r="R37"/>
      <c r="S37"/>
      <c r="T37"/>
      <c r="U37"/>
    </row>
    <row r="38" spans="1:21" ht="15" x14ac:dyDescent="0.25">
      <c r="A38"/>
      <c r="B38"/>
      <c r="C38"/>
      <c r="D38"/>
      <c r="E38"/>
      <c r="F38"/>
      <c r="G38"/>
      <c r="H38"/>
      <c r="I38"/>
      <c r="J38"/>
      <c r="K38"/>
      <c r="L38"/>
      <c r="M38"/>
      <c r="N38"/>
      <c r="O38"/>
      <c r="P38"/>
      <c r="Q38"/>
      <c r="R38"/>
      <c r="S38"/>
      <c r="T38"/>
      <c r="U38"/>
    </row>
    <row r="39" spans="1:21" ht="15" x14ac:dyDescent="0.25">
      <c r="A39"/>
      <c r="B39"/>
      <c r="C39"/>
      <c r="D39"/>
      <c r="E39"/>
      <c r="F39"/>
      <c r="G39"/>
      <c r="H39"/>
      <c r="I39"/>
      <c r="J39"/>
      <c r="K39"/>
      <c r="L39"/>
      <c r="M39"/>
      <c r="N39"/>
      <c r="O39"/>
      <c r="P39"/>
      <c r="Q39"/>
      <c r="R39"/>
      <c r="S39"/>
      <c r="T39"/>
      <c r="U39"/>
    </row>
    <row r="40" spans="1:21" ht="15" x14ac:dyDescent="0.25">
      <c r="A40"/>
      <c r="B40"/>
      <c r="C40"/>
      <c r="D40"/>
      <c r="E40"/>
      <c r="F40"/>
      <c r="G40"/>
      <c r="H40"/>
      <c r="I40"/>
      <c r="J40"/>
      <c r="K40"/>
      <c r="L40"/>
      <c r="M40"/>
      <c r="N40"/>
      <c r="O40"/>
      <c r="P40"/>
      <c r="Q40"/>
      <c r="R40"/>
      <c r="S40"/>
      <c r="T40"/>
      <c r="U40"/>
    </row>
    <row r="41" spans="1:21" ht="15" x14ac:dyDescent="0.25">
      <c r="A41"/>
      <c r="B41"/>
      <c r="C41"/>
      <c r="D41"/>
      <c r="E41"/>
      <c r="F41"/>
      <c r="G41"/>
      <c r="H41"/>
      <c r="I41"/>
      <c r="J41"/>
      <c r="K41"/>
      <c r="L41"/>
      <c r="M41"/>
      <c r="N41"/>
      <c r="O41"/>
      <c r="P41"/>
      <c r="Q41"/>
      <c r="R41"/>
      <c r="S41"/>
      <c r="T41"/>
      <c r="U41"/>
    </row>
    <row r="42" spans="1:21" ht="15" x14ac:dyDescent="0.25">
      <c r="A42"/>
      <c r="B42"/>
      <c r="C42"/>
      <c r="D42"/>
      <c r="E42"/>
      <c r="F42"/>
      <c r="G42"/>
      <c r="H42"/>
      <c r="I42"/>
      <c r="J42"/>
      <c r="K42"/>
      <c r="L42"/>
      <c r="M42"/>
      <c r="N42"/>
      <c r="O42"/>
      <c r="P42"/>
      <c r="Q42"/>
      <c r="R42"/>
      <c r="S42"/>
      <c r="T42"/>
      <c r="U42"/>
    </row>
    <row r="43" spans="1:21" ht="15" x14ac:dyDescent="0.25">
      <c r="A43"/>
      <c r="B43"/>
      <c r="C43"/>
      <c r="D43"/>
      <c r="E43"/>
      <c r="F43"/>
      <c r="G43"/>
      <c r="H43"/>
      <c r="I43"/>
      <c r="J43"/>
      <c r="K43"/>
      <c r="L43"/>
      <c r="M43"/>
      <c r="N43"/>
      <c r="O43"/>
      <c r="P43"/>
      <c r="Q43"/>
      <c r="R43"/>
      <c r="S43"/>
      <c r="T43"/>
      <c r="U43"/>
    </row>
    <row r="44" spans="1:21" ht="15" x14ac:dyDescent="0.25">
      <c r="A44"/>
      <c r="B44"/>
      <c r="C44"/>
      <c r="D44"/>
      <c r="E44"/>
      <c r="F44"/>
      <c r="G44"/>
      <c r="H44"/>
      <c r="I44"/>
      <c r="J44"/>
      <c r="K44"/>
      <c r="L44"/>
      <c r="M44"/>
      <c r="N44"/>
      <c r="O44"/>
      <c r="P44"/>
      <c r="Q44"/>
      <c r="R44"/>
      <c r="S44"/>
      <c r="T44"/>
      <c r="U44"/>
    </row>
    <row r="45" spans="1:21" ht="15" x14ac:dyDescent="0.25">
      <c r="A45"/>
      <c r="B45"/>
      <c r="C45"/>
      <c r="D45"/>
      <c r="E45"/>
      <c r="F45"/>
      <c r="G45"/>
      <c r="H45"/>
      <c r="I45"/>
      <c r="J45"/>
      <c r="K45"/>
      <c r="L45"/>
      <c r="M45"/>
      <c r="N45"/>
      <c r="O45"/>
      <c r="P45"/>
      <c r="Q45"/>
      <c r="R45"/>
      <c r="S45"/>
      <c r="T45"/>
      <c r="U45"/>
    </row>
    <row r="46" spans="1:21" ht="15" x14ac:dyDescent="0.25">
      <c r="A46"/>
      <c r="B46"/>
      <c r="C46"/>
      <c r="D46"/>
      <c r="E46"/>
      <c r="F46"/>
      <c r="G46"/>
      <c r="H46"/>
      <c r="I46"/>
      <c r="J46"/>
      <c r="K46"/>
      <c r="L46"/>
      <c r="M46"/>
      <c r="N46"/>
      <c r="O46"/>
      <c r="P46"/>
      <c r="Q46"/>
      <c r="R46"/>
      <c r="S46"/>
      <c r="T46"/>
      <c r="U46"/>
    </row>
    <row r="47" spans="1:21" ht="15" x14ac:dyDescent="0.25">
      <c r="A47"/>
      <c r="B47"/>
      <c r="C47"/>
      <c r="D47"/>
      <c r="E47"/>
      <c r="F47"/>
      <c r="G47"/>
      <c r="H47"/>
      <c r="I47"/>
      <c r="J47"/>
      <c r="K47"/>
      <c r="L47"/>
      <c r="M47"/>
      <c r="N47"/>
      <c r="O47"/>
      <c r="P47"/>
      <c r="Q47"/>
      <c r="R47"/>
      <c r="S47"/>
      <c r="T47"/>
      <c r="U47"/>
    </row>
    <row r="48" spans="1:21" ht="15" x14ac:dyDescent="0.25">
      <c r="A48"/>
      <c r="B48"/>
      <c r="C48"/>
      <c r="D48"/>
      <c r="E48"/>
      <c r="F48"/>
      <c r="G48"/>
      <c r="H48"/>
      <c r="I48"/>
      <c r="J48"/>
      <c r="K48"/>
      <c r="L48"/>
      <c r="M48"/>
      <c r="N48"/>
      <c r="O48"/>
      <c r="P48"/>
      <c r="Q48"/>
      <c r="R48"/>
      <c r="S48"/>
      <c r="T48"/>
      <c r="U48"/>
    </row>
    <row r="49" spans="1:21" ht="15" x14ac:dyDescent="0.25">
      <c r="A49"/>
      <c r="B49"/>
      <c r="C49"/>
      <c r="D49"/>
      <c r="E49"/>
      <c r="F49"/>
      <c r="G49"/>
      <c r="H49"/>
      <c r="I49"/>
      <c r="J49"/>
      <c r="K49"/>
      <c r="L49"/>
      <c r="M49"/>
      <c r="N49"/>
      <c r="O49"/>
      <c r="P49"/>
      <c r="Q49"/>
      <c r="R49"/>
      <c r="S49"/>
      <c r="T49"/>
      <c r="U49"/>
    </row>
    <row r="50" spans="1:21" ht="15" x14ac:dyDescent="0.25">
      <c r="A50"/>
      <c r="B50"/>
      <c r="C50"/>
      <c r="D50"/>
      <c r="E50"/>
      <c r="F50"/>
      <c r="G50"/>
      <c r="H50"/>
      <c r="I50"/>
      <c r="J50"/>
      <c r="K50"/>
      <c r="L50"/>
      <c r="M50"/>
      <c r="N50"/>
      <c r="O50"/>
      <c r="P50"/>
      <c r="Q50"/>
      <c r="R50"/>
      <c r="S50"/>
      <c r="T50"/>
      <c r="U50"/>
    </row>
  </sheetData>
  <sortState xmlns:xlrd2="http://schemas.microsoft.com/office/spreadsheetml/2017/richdata2" ref="A6:S29">
    <sortCondition descending="1" ref="P6:P25"/>
  </sortState>
  <mergeCells count="9">
    <mergeCell ref="A29:N29"/>
    <mergeCell ref="A28:N28"/>
    <mergeCell ref="Q4:S4"/>
    <mergeCell ref="A4:A5"/>
    <mergeCell ref="B4:D4"/>
    <mergeCell ref="E4:G4"/>
    <mergeCell ref="H4:J4"/>
    <mergeCell ref="K4:M4"/>
    <mergeCell ref="N4:P4"/>
  </mergeCells>
  <pageMargins left="0.7" right="0.7" top="0.75" bottom="0.75" header="0.3" footer="0.3"/>
  <pageSetup paperSize="8" scale="63" fitToWidth="2" orientation="landscape" r:id="rId1"/>
  <colBreaks count="1" manualBreakCount="1">
    <brk id="20" max="6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006072"/>
  </sheetPr>
  <dimension ref="A1:AG52"/>
  <sheetViews>
    <sheetView zoomScale="85" zoomScaleNormal="85" zoomScaleSheetLayoutView="85" workbookViewId="0"/>
  </sheetViews>
  <sheetFormatPr defaultRowHeight="14.25" x14ac:dyDescent="0.2"/>
  <cols>
    <col min="1" max="1" width="22" style="2" customWidth="1"/>
    <col min="2" max="2" width="13.140625" style="2" customWidth="1"/>
    <col min="3" max="4" width="11.7109375" style="2" customWidth="1"/>
    <col min="5" max="5" width="12.7109375" style="2" customWidth="1"/>
    <col min="6" max="7" width="11.7109375" style="2" customWidth="1"/>
    <col min="8" max="8" width="12.42578125" style="2" customWidth="1"/>
    <col min="9" max="19" width="11.7109375" style="2" customWidth="1"/>
    <col min="20" max="20" width="1.85546875" style="2" customWidth="1"/>
    <col min="21" max="21" width="22" style="2" customWidth="1"/>
    <col min="22" max="33" width="11.7109375" style="2" customWidth="1"/>
    <col min="34" max="16384" width="9.140625" style="2"/>
  </cols>
  <sheetData>
    <row r="1" spans="1:33" x14ac:dyDescent="0.2">
      <c r="U1" s="7"/>
      <c r="V1" s="7"/>
      <c r="W1" s="7"/>
      <c r="X1" s="7"/>
      <c r="Y1" s="7"/>
      <c r="Z1" s="7"/>
      <c r="AA1" s="7"/>
      <c r="AB1" s="7"/>
      <c r="AC1" s="7"/>
      <c r="AD1" s="7"/>
      <c r="AE1" s="7"/>
      <c r="AF1" s="7"/>
      <c r="AG1" s="7"/>
    </row>
    <row r="2" spans="1:33" ht="15" x14ac:dyDescent="0.25">
      <c r="A2" s="1" t="s">
        <v>67</v>
      </c>
      <c r="AE2" s="7"/>
      <c r="AF2" s="7"/>
      <c r="AG2" s="7"/>
    </row>
    <row r="3" spans="1:33" ht="15" thickBot="1" x14ac:dyDescent="0.25">
      <c r="AE3" s="7"/>
      <c r="AF3" s="7"/>
      <c r="AG3" s="7"/>
    </row>
    <row r="4" spans="1:33" ht="39" customHeight="1" thickBot="1" x14ac:dyDescent="0.25">
      <c r="A4" s="230" t="s">
        <v>23</v>
      </c>
      <c r="B4" s="222" t="s">
        <v>37</v>
      </c>
      <c r="C4" s="224"/>
      <c r="D4" s="222" t="s">
        <v>38</v>
      </c>
      <c r="E4" s="224"/>
      <c r="F4" s="222" t="s">
        <v>39</v>
      </c>
      <c r="G4" s="224"/>
      <c r="H4" s="222" t="s">
        <v>92</v>
      </c>
      <c r="I4" s="224"/>
      <c r="J4" s="222" t="s">
        <v>93</v>
      </c>
      <c r="K4" s="224"/>
      <c r="L4" s="222" t="s">
        <v>94</v>
      </c>
      <c r="M4" s="224"/>
      <c r="N4" s="24"/>
      <c r="O4" s="24"/>
      <c r="P4" s="24"/>
      <c r="Q4" s="24"/>
      <c r="R4" s="24"/>
      <c r="S4" s="24"/>
      <c r="AE4" s="7"/>
      <c r="AF4" s="7"/>
      <c r="AG4" s="7"/>
    </row>
    <row r="5" spans="1:33" ht="39" customHeight="1" thickBot="1" x14ac:dyDescent="0.25">
      <c r="A5" s="231"/>
      <c r="B5" s="8" t="s">
        <v>28</v>
      </c>
      <c r="C5" s="10" t="s">
        <v>19</v>
      </c>
      <c r="D5" s="8" t="s">
        <v>28</v>
      </c>
      <c r="E5" s="10" t="s">
        <v>19</v>
      </c>
      <c r="F5" s="8" t="s">
        <v>28</v>
      </c>
      <c r="G5" s="10" t="s">
        <v>19</v>
      </c>
      <c r="H5" s="8" t="s">
        <v>28</v>
      </c>
      <c r="I5" s="10" t="s">
        <v>19</v>
      </c>
      <c r="J5" s="8" t="s">
        <v>28</v>
      </c>
      <c r="K5" s="10" t="s">
        <v>19</v>
      </c>
      <c r="L5" s="8" t="s">
        <v>28</v>
      </c>
      <c r="M5" s="10" t="s">
        <v>19</v>
      </c>
      <c r="N5" s="24"/>
      <c r="O5" s="24"/>
      <c r="P5" s="24"/>
      <c r="Q5" s="24"/>
      <c r="R5" s="24"/>
      <c r="S5" s="24"/>
      <c r="AE5" s="7"/>
      <c r="AF5" s="7"/>
      <c r="AG5" s="7"/>
    </row>
    <row r="6" spans="1:33" ht="15" x14ac:dyDescent="0.25">
      <c r="A6" s="25" t="s">
        <v>1</v>
      </c>
      <c r="B6" s="109">
        <v>3307.8005170000001</v>
      </c>
      <c r="C6" s="111">
        <v>152.3903698</v>
      </c>
      <c r="D6" s="109">
        <v>3362.9806899999999</v>
      </c>
      <c r="E6" s="111">
        <v>154.93252039999999</v>
      </c>
      <c r="F6" s="109">
        <v>3411.3257990000002</v>
      </c>
      <c r="G6" s="111">
        <v>157.15977950000001</v>
      </c>
      <c r="H6" s="109">
        <v>60.890517240000001</v>
      </c>
      <c r="I6" s="111">
        <v>2.8052261289999998</v>
      </c>
      <c r="J6" s="109">
        <v>116.0706897</v>
      </c>
      <c r="K6" s="111">
        <v>5.3473766720000002</v>
      </c>
      <c r="L6" s="109">
        <v>164.41579870000001</v>
      </c>
      <c r="M6" s="111">
        <v>7.5746358450000004</v>
      </c>
      <c r="N6" s="33"/>
      <c r="O6" s="33"/>
      <c r="P6" s="33"/>
      <c r="Q6" s="33"/>
      <c r="R6" s="33"/>
      <c r="S6" s="33"/>
      <c r="T6"/>
      <c r="U6"/>
      <c r="V6" s="13"/>
      <c r="W6" s="13"/>
      <c r="X6" s="13"/>
    </row>
    <row r="7" spans="1:33" ht="15" x14ac:dyDescent="0.25">
      <c r="A7" s="26" t="s">
        <v>0</v>
      </c>
      <c r="B7" s="112">
        <v>1387.2650699999999</v>
      </c>
      <c r="C7" s="114">
        <v>68.392167970000003</v>
      </c>
      <c r="D7" s="112">
        <v>1860.0063419999999</v>
      </c>
      <c r="E7" s="114">
        <v>91.698312650000005</v>
      </c>
      <c r="F7" s="112">
        <v>2182.6457620000001</v>
      </c>
      <c r="G7" s="114">
        <v>107.60443600000001</v>
      </c>
      <c r="H7" s="112">
        <v>647.02038030000006</v>
      </c>
      <c r="I7" s="114">
        <v>31.898104750000002</v>
      </c>
      <c r="J7" s="112">
        <v>1119.7616519999999</v>
      </c>
      <c r="K7" s="114">
        <v>55.204249429999997</v>
      </c>
      <c r="L7" s="112">
        <v>1442.401071</v>
      </c>
      <c r="M7" s="114">
        <v>71.110372819999995</v>
      </c>
      <c r="N7" s="33"/>
      <c r="O7" s="33"/>
      <c r="P7" s="33"/>
      <c r="Q7" s="33"/>
      <c r="R7" s="33"/>
      <c r="S7" s="33"/>
      <c r="T7"/>
      <c r="U7"/>
      <c r="V7" s="12"/>
      <c r="X7" s="3"/>
    </row>
    <row r="8" spans="1:33" ht="15.75" customHeight="1" x14ac:dyDescent="0.25">
      <c r="A8" s="26" t="s">
        <v>3</v>
      </c>
      <c r="B8" s="112">
        <v>61.9544</v>
      </c>
      <c r="C8" s="114">
        <v>3.0357656</v>
      </c>
      <c r="D8" s="112">
        <v>141.08600000000001</v>
      </c>
      <c r="E8" s="114">
        <v>6.913214</v>
      </c>
      <c r="F8" s="112">
        <v>199.94879040000001</v>
      </c>
      <c r="G8" s="114">
        <v>9.7974907289999997</v>
      </c>
      <c r="H8" s="112">
        <v>23.438400000000001</v>
      </c>
      <c r="I8" s="114">
        <v>1.1484816</v>
      </c>
      <c r="J8" s="112">
        <v>102.57</v>
      </c>
      <c r="K8" s="114">
        <v>5.0259299999999998</v>
      </c>
      <c r="L8" s="112">
        <v>161.43279039999999</v>
      </c>
      <c r="M8" s="114">
        <v>7.9102067290000004</v>
      </c>
      <c r="N8" s="33"/>
      <c r="O8" s="33"/>
      <c r="P8" s="33"/>
      <c r="Q8" s="33"/>
      <c r="R8" s="33"/>
      <c r="S8" s="33"/>
      <c r="T8"/>
      <c r="U8"/>
      <c r="V8" s="12"/>
      <c r="X8" s="3"/>
    </row>
    <row r="9" spans="1:33" ht="15" x14ac:dyDescent="0.25">
      <c r="A9" s="26" t="s">
        <v>22</v>
      </c>
      <c r="B9" s="112">
        <v>27.141937129999999</v>
      </c>
      <c r="C9" s="114">
        <v>1.305527176</v>
      </c>
      <c r="D9" s="112">
        <v>40.506563679999999</v>
      </c>
      <c r="E9" s="114">
        <v>1.9483657130000001</v>
      </c>
      <c r="F9" s="112">
        <v>77.669945429999999</v>
      </c>
      <c r="G9" s="114">
        <v>3.7359243750000002</v>
      </c>
      <c r="H9" s="112">
        <v>5.2774896269999996</v>
      </c>
      <c r="I9" s="114">
        <v>0.253847251</v>
      </c>
      <c r="J9" s="112">
        <v>18.642116179999999</v>
      </c>
      <c r="K9" s="114">
        <v>0.89668578799999998</v>
      </c>
      <c r="L9" s="112">
        <v>55.805497930000001</v>
      </c>
      <c r="M9" s="114">
        <v>2.68424445</v>
      </c>
      <c r="N9" s="33"/>
      <c r="O9" s="33"/>
      <c r="P9" s="33"/>
      <c r="Q9" s="33"/>
      <c r="R9" s="33"/>
      <c r="S9" s="33"/>
      <c r="T9"/>
      <c r="U9"/>
      <c r="V9" s="12"/>
      <c r="X9" s="3"/>
    </row>
    <row r="10" spans="1:33" ht="15.75" thickBot="1" x14ac:dyDescent="0.3">
      <c r="A10" s="27" t="s">
        <v>13</v>
      </c>
      <c r="B10" s="106">
        <v>10.658264859999999</v>
      </c>
      <c r="C10" s="108">
        <v>0.51266254</v>
      </c>
      <c r="D10" s="106">
        <v>10.7210242</v>
      </c>
      <c r="E10" s="108">
        <v>0.51568126400000003</v>
      </c>
      <c r="F10" s="106">
        <v>10.827870669999999</v>
      </c>
      <c r="G10" s="108">
        <v>0.52082057900000001</v>
      </c>
      <c r="H10" s="106">
        <v>0.17894190870000001</v>
      </c>
      <c r="I10" s="108">
        <v>8.6071059999999998E-3</v>
      </c>
      <c r="J10" s="106">
        <v>0.24170124479999999</v>
      </c>
      <c r="K10" s="108">
        <v>1.162583E-2</v>
      </c>
      <c r="L10" s="106">
        <v>0.34854771779999999</v>
      </c>
      <c r="M10" s="108">
        <v>1.6765144999999999E-2</v>
      </c>
      <c r="N10" s="33"/>
      <c r="O10" s="33"/>
      <c r="P10" s="33"/>
      <c r="Q10" s="33"/>
      <c r="R10" s="33"/>
      <c r="S10" s="33"/>
      <c r="T10"/>
      <c r="U10"/>
    </row>
    <row r="11" spans="1:33" ht="15" x14ac:dyDescent="0.25">
      <c r="A11" s="31" t="s">
        <v>46</v>
      </c>
      <c r="B11" s="109">
        <v>4794.8201889900001</v>
      </c>
      <c r="C11" s="111">
        <v>225.636493086</v>
      </c>
      <c r="D11" s="109">
        <v>5415.3006198799994</v>
      </c>
      <c r="E11" s="111">
        <v>256.00809402699997</v>
      </c>
      <c r="F11" s="109">
        <v>5882.4181675</v>
      </c>
      <c r="G11" s="111">
        <v>278.81845118300004</v>
      </c>
      <c r="H11" s="109">
        <v>736.80572907570001</v>
      </c>
      <c r="I11" s="111">
        <v>36.114266835999999</v>
      </c>
      <c r="J11" s="109">
        <v>1357.2861591248</v>
      </c>
      <c r="K11" s="111">
        <v>66.485867720000002</v>
      </c>
      <c r="L11" s="109">
        <v>1824.4037057477999</v>
      </c>
      <c r="M11" s="111">
        <v>89.296224988999995</v>
      </c>
      <c r="N11" s="33"/>
      <c r="O11" s="33"/>
      <c r="P11" s="33"/>
      <c r="Q11" s="33"/>
      <c r="R11" s="33"/>
      <c r="S11" s="33"/>
      <c r="T11"/>
      <c r="U11"/>
    </row>
    <row r="12" spans="1:33" ht="15.75" thickBot="1" x14ac:dyDescent="0.3">
      <c r="A12" s="32" t="s">
        <v>47</v>
      </c>
      <c r="B12" s="28">
        <v>4964.3999999999996</v>
      </c>
      <c r="C12" s="30">
        <v>233.6</v>
      </c>
      <c r="D12" s="28">
        <v>5379.3</v>
      </c>
      <c r="E12" s="30">
        <v>254.3</v>
      </c>
      <c r="F12" s="28">
        <v>5913.1</v>
      </c>
      <c r="G12" s="30">
        <v>280.3</v>
      </c>
      <c r="H12" s="28">
        <v>899.7</v>
      </c>
      <c r="I12" s="30">
        <v>44.1</v>
      </c>
      <c r="J12" s="28">
        <v>1322.6</v>
      </c>
      <c r="K12" s="30">
        <v>64.8</v>
      </c>
      <c r="L12" s="28">
        <v>1854.2</v>
      </c>
      <c r="M12" s="30">
        <v>90.8</v>
      </c>
      <c r="N12" s="33"/>
      <c r="O12" s="33"/>
      <c r="P12" s="33"/>
      <c r="Q12" s="33"/>
      <c r="R12" s="33"/>
      <c r="S12" s="33"/>
      <c r="T12"/>
      <c r="U12"/>
    </row>
    <row r="13" spans="1:33" ht="15" x14ac:dyDescent="0.25">
      <c r="A13"/>
      <c r="B13"/>
      <c r="C13"/>
      <c r="D13"/>
      <c r="E13"/>
      <c r="F13"/>
      <c r="G13"/>
      <c r="H13"/>
      <c r="I13"/>
      <c r="J13"/>
      <c r="K13"/>
      <c r="L13"/>
      <c r="M13"/>
      <c r="N13"/>
      <c r="O13"/>
      <c r="P13"/>
      <c r="Q13"/>
      <c r="R13"/>
      <c r="S13"/>
      <c r="T13"/>
      <c r="U13"/>
    </row>
    <row r="14" spans="1:33" ht="20.25" customHeight="1" x14ac:dyDescent="0.25">
      <c r="A14" s="220" t="s">
        <v>48</v>
      </c>
      <c r="B14" s="220"/>
      <c r="C14" s="220"/>
      <c r="D14" s="220"/>
      <c r="E14" s="220"/>
      <c r="F14" s="220"/>
      <c r="G14" s="220"/>
      <c r="H14" s="220"/>
      <c r="I14" s="220"/>
      <c r="J14" s="220"/>
      <c r="K14" s="220"/>
      <c r="L14" s="220"/>
      <c r="M14" s="220"/>
      <c r="N14" s="220"/>
      <c r="O14"/>
      <c r="P14"/>
      <c r="Q14"/>
      <c r="R14"/>
      <c r="S14"/>
      <c r="T14"/>
      <c r="U14"/>
    </row>
    <row r="15" spans="1:33" ht="35.1" customHeight="1" x14ac:dyDescent="0.25">
      <c r="A15" s="221" t="s">
        <v>49</v>
      </c>
      <c r="B15" s="221"/>
      <c r="C15" s="221"/>
      <c r="D15" s="221"/>
      <c r="E15" s="221"/>
      <c r="F15" s="221"/>
      <c r="G15" s="221"/>
      <c r="H15" s="221"/>
      <c r="I15" s="221"/>
      <c r="J15" s="221"/>
      <c r="K15" s="221"/>
      <c r="L15" s="221"/>
      <c r="M15" s="221"/>
      <c r="N15" s="221"/>
      <c r="O15"/>
      <c r="P15"/>
      <c r="Q15"/>
      <c r="R15"/>
      <c r="S15"/>
      <c r="T15"/>
      <c r="U15"/>
    </row>
    <row r="16" spans="1:33" ht="18" customHeight="1" x14ac:dyDescent="0.25">
      <c r="A16"/>
      <c r="B16"/>
      <c r="C16"/>
      <c r="D16"/>
      <c r="E16"/>
      <c r="F16"/>
      <c r="G16"/>
      <c r="H16"/>
      <c r="I16"/>
      <c r="J16"/>
      <c r="K16"/>
      <c r="L16"/>
      <c r="M16"/>
      <c r="N16"/>
      <c r="O16"/>
      <c r="P16"/>
      <c r="Q16"/>
      <c r="R16"/>
      <c r="S16"/>
      <c r="T16"/>
      <c r="U16"/>
    </row>
    <row r="17" spans="1:21" ht="15" x14ac:dyDescent="0.25">
      <c r="A17" s="137"/>
      <c r="B17"/>
      <c r="C17"/>
      <c r="D17"/>
      <c r="E17"/>
      <c r="F17"/>
      <c r="G17"/>
      <c r="H17"/>
      <c r="I17"/>
      <c r="J17"/>
      <c r="K17"/>
      <c r="L17"/>
      <c r="M17"/>
      <c r="N17"/>
      <c r="O17"/>
      <c r="P17"/>
      <c r="Q17"/>
      <c r="R17"/>
      <c r="S17"/>
      <c r="T17"/>
      <c r="U17"/>
    </row>
    <row r="18" spans="1:21" ht="15" x14ac:dyDescent="0.25">
      <c r="A18"/>
      <c r="B18"/>
      <c r="C18"/>
      <c r="D18"/>
      <c r="E18"/>
      <c r="F18"/>
      <c r="G18"/>
      <c r="H18"/>
      <c r="I18"/>
      <c r="J18"/>
      <c r="K18"/>
      <c r="L18"/>
      <c r="M18"/>
      <c r="N18"/>
      <c r="O18"/>
      <c r="P18"/>
      <c r="Q18"/>
      <c r="R18"/>
      <c r="S18"/>
      <c r="T18"/>
      <c r="U18"/>
    </row>
    <row r="19" spans="1:21" ht="15" x14ac:dyDescent="0.25">
      <c r="A19"/>
      <c r="B19"/>
      <c r="C19"/>
      <c r="D19"/>
      <c r="E19"/>
      <c r="F19"/>
      <c r="G19"/>
      <c r="H19"/>
      <c r="I19"/>
      <c r="J19"/>
      <c r="K19"/>
      <c r="L19"/>
      <c r="M19"/>
      <c r="N19"/>
      <c r="O19"/>
      <c r="P19"/>
      <c r="Q19"/>
      <c r="R19"/>
      <c r="S19"/>
      <c r="T19"/>
      <c r="U19"/>
    </row>
    <row r="20" spans="1:21" ht="34.5" customHeight="1" x14ac:dyDescent="0.25">
      <c r="A20"/>
      <c r="B20"/>
      <c r="C20"/>
      <c r="D20"/>
      <c r="E20"/>
      <c r="F20"/>
      <c r="G20"/>
      <c r="H20"/>
      <c r="I20"/>
      <c r="J20"/>
      <c r="K20"/>
      <c r="L20"/>
      <c r="M20"/>
      <c r="N20"/>
      <c r="O20"/>
      <c r="P20"/>
      <c r="Q20"/>
      <c r="R20"/>
      <c r="S20"/>
      <c r="T20"/>
      <c r="U20"/>
    </row>
    <row r="21" spans="1:21" ht="15" x14ac:dyDescent="0.25">
      <c r="A21"/>
      <c r="B21"/>
      <c r="C21"/>
      <c r="D21"/>
      <c r="E21"/>
      <c r="F21"/>
      <c r="G21"/>
      <c r="H21"/>
      <c r="I21"/>
      <c r="J21"/>
      <c r="K21"/>
      <c r="L21"/>
      <c r="M21"/>
      <c r="N21"/>
      <c r="O21"/>
      <c r="P21"/>
      <c r="Q21"/>
      <c r="R21"/>
      <c r="S21"/>
      <c r="T21"/>
      <c r="U21"/>
    </row>
    <row r="22" spans="1:21" ht="15" x14ac:dyDescent="0.25">
      <c r="A22"/>
      <c r="B22"/>
      <c r="C22"/>
      <c r="D22"/>
      <c r="E22"/>
      <c r="F22"/>
      <c r="G22"/>
      <c r="H22"/>
      <c r="I22"/>
      <c r="J22"/>
      <c r="K22"/>
      <c r="L22"/>
      <c r="M22"/>
      <c r="N22"/>
      <c r="O22"/>
      <c r="P22"/>
      <c r="Q22"/>
      <c r="R22"/>
      <c r="S22"/>
      <c r="T22"/>
      <c r="U22"/>
    </row>
    <row r="23" spans="1:21" ht="15" x14ac:dyDescent="0.25">
      <c r="A23"/>
      <c r="B23"/>
      <c r="C23"/>
      <c r="D23"/>
      <c r="E23"/>
      <c r="F23"/>
      <c r="G23"/>
      <c r="H23"/>
      <c r="I23"/>
      <c r="J23"/>
      <c r="K23"/>
      <c r="L23"/>
      <c r="M23"/>
      <c r="N23"/>
      <c r="O23"/>
      <c r="P23"/>
      <c r="Q23"/>
      <c r="R23"/>
      <c r="S23"/>
      <c r="T23"/>
      <c r="U23"/>
    </row>
    <row r="24" spans="1:21" ht="15" x14ac:dyDescent="0.25">
      <c r="A24"/>
      <c r="B24"/>
      <c r="C24"/>
      <c r="D24"/>
      <c r="E24"/>
      <c r="F24"/>
      <c r="G24"/>
      <c r="H24"/>
      <c r="I24"/>
      <c r="J24"/>
      <c r="K24"/>
      <c r="L24"/>
      <c r="M24"/>
      <c r="N24"/>
      <c r="O24"/>
      <c r="P24"/>
      <c r="Q24"/>
      <c r="R24"/>
      <c r="S24"/>
      <c r="T24"/>
      <c r="U24"/>
    </row>
    <row r="25" spans="1:21" ht="15" x14ac:dyDescent="0.25">
      <c r="A25"/>
      <c r="B25"/>
      <c r="C25"/>
      <c r="D25"/>
      <c r="E25"/>
      <c r="F25"/>
      <c r="G25"/>
      <c r="H25"/>
      <c r="I25"/>
      <c r="J25"/>
      <c r="K25"/>
      <c r="L25"/>
      <c r="M25"/>
      <c r="N25"/>
      <c r="O25"/>
      <c r="P25"/>
      <c r="Q25"/>
      <c r="R25"/>
      <c r="S25"/>
      <c r="T25"/>
      <c r="U25"/>
    </row>
    <row r="26" spans="1:21" ht="15" x14ac:dyDescent="0.25">
      <c r="A26"/>
      <c r="B26"/>
      <c r="C26"/>
      <c r="D26"/>
      <c r="E26"/>
      <c r="F26"/>
      <c r="G26"/>
      <c r="H26"/>
      <c r="I26"/>
      <c r="J26"/>
      <c r="K26"/>
      <c r="L26"/>
      <c r="M26"/>
      <c r="N26"/>
      <c r="O26"/>
      <c r="P26"/>
      <c r="Q26"/>
      <c r="R26"/>
      <c r="S26"/>
      <c r="T26"/>
      <c r="U26"/>
    </row>
    <row r="27" spans="1:21" ht="32.25" customHeight="1" x14ac:dyDescent="0.25">
      <c r="A27"/>
      <c r="B27"/>
      <c r="C27"/>
      <c r="D27"/>
      <c r="E27"/>
      <c r="F27"/>
      <c r="G27"/>
      <c r="H27"/>
      <c r="I27"/>
      <c r="J27"/>
      <c r="K27"/>
      <c r="L27"/>
      <c r="M27"/>
      <c r="N27"/>
      <c r="O27"/>
      <c r="P27"/>
      <c r="Q27"/>
      <c r="R27"/>
      <c r="S27"/>
      <c r="T27"/>
      <c r="U27"/>
    </row>
    <row r="28" spans="1:21" ht="15" customHeight="1" x14ac:dyDescent="0.25">
      <c r="A28"/>
      <c r="B28"/>
      <c r="C28"/>
      <c r="D28"/>
      <c r="E28"/>
      <c r="F28"/>
      <c r="G28"/>
      <c r="H28"/>
      <c r="I28"/>
      <c r="J28"/>
      <c r="K28"/>
      <c r="L28"/>
      <c r="M28"/>
      <c r="N28"/>
      <c r="O28"/>
      <c r="P28"/>
      <c r="Q28"/>
      <c r="R28"/>
      <c r="S28"/>
      <c r="T28"/>
      <c r="U28"/>
    </row>
    <row r="29" spans="1:21" ht="15" x14ac:dyDescent="0.25">
      <c r="A29"/>
      <c r="B29"/>
      <c r="C29"/>
      <c r="D29"/>
      <c r="E29"/>
      <c r="F29"/>
      <c r="G29"/>
      <c r="H29"/>
      <c r="I29"/>
      <c r="J29"/>
      <c r="K29"/>
      <c r="L29"/>
      <c r="M29"/>
      <c r="N29"/>
      <c r="O29"/>
      <c r="P29"/>
      <c r="Q29"/>
      <c r="R29"/>
      <c r="S29"/>
      <c r="T29"/>
      <c r="U29"/>
    </row>
    <row r="30" spans="1:21" ht="15" x14ac:dyDescent="0.25">
      <c r="A30"/>
      <c r="B30"/>
      <c r="C30"/>
      <c r="D30"/>
      <c r="E30"/>
      <c r="F30"/>
      <c r="G30"/>
      <c r="H30"/>
      <c r="I30"/>
      <c r="J30"/>
      <c r="K30"/>
      <c r="L30"/>
      <c r="M30"/>
      <c r="N30"/>
      <c r="O30"/>
      <c r="P30"/>
      <c r="Q30"/>
      <c r="R30"/>
      <c r="S30"/>
      <c r="T30"/>
      <c r="U30"/>
    </row>
    <row r="31" spans="1:21" ht="12" customHeight="1" x14ac:dyDescent="0.25">
      <c r="A31"/>
      <c r="B31"/>
      <c r="C31"/>
      <c r="D31"/>
      <c r="E31"/>
      <c r="F31"/>
      <c r="G31"/>
      <c r="H31"/>
      <c r="I31"/>
      <c r="J31"/>
      <c r="K31"/>
      <c r="L31"/>
      <c r="M31"/>
      <c r="N31"/>
      <c r="O31"/>
      <c r="P31"/>
      <c r="Q31"/>
      <c r="R31"/>
      <c r="S31"/>
      <c r="T31"/>
      <c r="U31"/>
    </row>
    <row r="32" spans="1:21" ht="15" x14ac:dyDescent="0.25">
      <c r="A32"/>
      <c r="B32"/>
      <c r="C32"/>
      <c r="D32"/>
      <c r="E32"/>
      <c r="F32"/>
      <c r="G32"/>
      <c r="H32"/>
      <c r="I32"/>
      <c r="J32"/>
      <c r="K32"/>
      <c r="L32"/>
      <c r="M32"/>
      <c r="N32"/>
      <c r="O32"/>
      <c r="P32"/>
      <c r="Q32"/>
      <c r="R32"/>
      <c r="S32"/>
      <c r="T32"/>
      <c r="U32"/>
    </row>
    <row r="33" spans="1:21" ht="15" x14ac:dyDescent="0.25">
      <c r="A33"/>
      <c r="B33"/>
      <c r="C33"/>
      <c r="D33"/>
      <c r="E33"/>
      <c r="F33"/>
      <c r="G33"/>
      <c r="H33"/>
      <c r="I33"/>
      <c r="J33"/>
      <c r="K33"/>
      <c r="L33"/>
      <c r="M33"/>
      <c r="N33"/>
      <c r="O33"/>
      <c r="P33"/>
      <c r="Q33"/>
      <c r="R33"/>
      <c r="S33"/>
      <c r="T33"/>
      <c r="U33"/>
    </row>
    <row r="34" spans="1:21" ht="18" customHeight="1" x14ac:dyDescent="0.25">
      <c r="A34"/>
      <c r="B34"/>
      <c r="C34"/>
      <c r="D34"/>
      <c r="E34"/>
      <c r="F34"/>
      <c r="G34"/>
      <c r="H34"/>
      <c r="I34"/>
      <c r="J34"/>
      <c r="K34"/>
      <c r="L34"/>
      <c r="M34"/>
      <c r="N34"/>
      <c r="O34"/>
      <c r="P34"/>
      <c r="Q34"/>
      <c r="R34"/>
      <c r="S34"/>
      <c r="T34"/>
      <c r="U34"/>
    </row>
    <row r="35" spans="1:21" ht="18" customHeight="1" x14ac:dyDescent="0.25">
      <c r="A35"/>
      <c r="B35"/>
      <c r="C35"/>
      <c r="D35"/>
      <c r="E35"/>
      <c r="F35"/>
      <c r="G35"/>
      <c r="H35"/>
      <c r="I35"/>
      <c r="J35"/>
      <c r="K35"/>
      <c r="L35"/>
      <c r="M35"/>
      <c r="N35"/>
      <c r="O35"/>
      <c r="P35"/>
      <c r="Q35"/>
      <c r="R35"/>
      <c r="S35"/>
      <c r="T35"/>
      <c r="U35"/>
    </row>
    <row r="36" spans="1:21" ht="15" x14ac:dyDescent="0.25">
      <c r="A36"/>
      <c r="B36"/>
      <c r="C36"/>
      <c r="D36"/>
      <c r="E36"/>
      <c r="F36"/>
      <c r="G36"/>
      <c r="H36"/>
      <c r="I36"/>
      <c r="J36"/>
      <c r="K36"/>
      <c r="L36"/>
      <c r="M36"/>
      <c r="N36"/>
      <c r="O36"/>
      <c r="P36"/>
      <c r="Q36"/>
      <c r="R36"/>
      <c r="S36"/>
      <c r="T36"/>
      <c r="U36"/>
    </row>
    <row r="37" spans="1:21" ht="15" x14ac:dyDescent="0.25">
      <c r="A37"/>
      <c r="B37"/>
      <c r="C37"/>
      <c r="D37"/>
      <c r="E37"/>
      <c r="F37"/>
      <c r="G37"/>
      <c r="H37"/>
      <c r="I37"/>
      <c r="J37"/>
      <c r="K37"/>
      <c r="L37"/>
      <c r="M37"/>
      <c r="N37"/>
      <c r="O37"/>
      <c r="P37"/>
      <c r="Q37"/>
      <c r="R37"/>
      <c r="S37"/>
      <c r="T37"/>
      <c r="U37"/>
    </row>
    <row r="38" spans="1:21" ht="15" x14ac:dyDescent="0.25">
      <c r="A38"/>
      <c r="B38"/>
      <c r="C38"/>
      <c r="D38"/>
      <c r="E38"/>
      <c r="F38"/>
      <c r="G38"/>
      <c r="H38"/>
      <c r="I38"/>
      <c r="J38"/>
      <c r="K38"/>
      <c r="L38"/>
      <c r="M38"/>
      <c r="N38"/>
      <c r="O38"/>
      <c r="P38"/>
      <c r="Q38"/>
      <c r="R38"/>
      <c r="S38"/>
      <c r="T38"/>
      <c r="U38"/>
    </row>
    <row r="39" spans="1:21" ht="15" x14ac:dyDescent="0.25">
      <c r="A39"/>
      <c r="B39"/>
      <c r="C39"/>
      <c r="D39"/>
      <c r="E39"/>
      <c r="F39"/>
      <c r="G39"/>
      <c r="H39"/>
      <c r="I39"/>
      <c r="J39"/>
      <c r="K39"/>
      <c r="L39"/>
      <c r="M39"/>
      <c r="N39"/>
      <c r="O39"/>
      <c r="P39"/>
      <c r="Q39"/>
      <c r="R39"/>
      <c r="S39"/>
      <c r="T39"/>
      <c r="U39"/>
    </row>
    <row r="40" spans="1:21" ht="15" x14ac:dyDescent="0.25">
      <c r="A40"/>
      <c r="B40"/>
      <c r="C40"/>
      <c r="D40"/>
      <c r="E40"/>
      <c r="F40"/>
      <c r="G40"/>
      <c r="H40"/>
      <c r="I40"/>
      <c r="J40"/>
      <c r="K40"/>
      <c r="L40"/>
      <c r="M40"/>
      <c r="N40"/>
      <c r="O40"/>
      <c r="P40"/>
      <c r="Q40"/>
      <c r="R40"/>
      <c r="S40"/>
      <c r="T40"/>
      <c r="U40"/>
    </row>
    <row r="41" spans="1:21" ht="15" x14ac:dyDescent="0.25">
      <c r="A41"/>
      <c r="B41"/>
      <c r="C41"/>
      <c r="D41"/>
      <c r="E41"/>
      <c r="F41"/>
      <c r="G41"/>
      <c r="H41"/>
      <c r="I41"/>
      <c r="J41"/>
      <c r="K41"/>
      <c r="L41"/>
      <c r="M41"/>
      <c r="N41"/>
      <c r="O41"/>
      <c r="P41"/>
      <c r="Q41"/>
      <c r="R41"/>
      <c r="S41"/>
      <c r="T41"/>
      <c r="U41"/>
    </row>
    <row r="42" spans="1:21" ht="15" x14ac:dyDescent="0.25">
      <c r="A42"/>
      <c r="B42"/>
      <c r="C42"/>
      <c r="D42"/>
      <c r="E42"/>
      <c r="F42"/>
      <c r="G42"/>
      <c r="H42"/>
      <c r="I42"/>
      <c r="J42"/>
      <c r="K42"/>
      <c r="L42"/>
      <c r="M42"/>
      <c r="N42"/>
      <c r="O42"/>
      <c r="P42"/>
      <c r="Q42"/>
      <c r="R42"/>
      <c r="S42"/>
      <c r="T42"/>
      <c r="U42"/>
    </row>
    <row r="43" spans="1:21" ht="15" x14ac:dyDescent="0.25">
      <c r="A43"/>
      <c r="B43"/>
      <c r="C43"/>
      <c r="D43"/>
      <c r="E43"/>
      <c r="F43"/>
      <c r="G43"/>
      <c r="H43"/>
      <c r="I43"/>
      <c r="J43"/>
      <c r="K43"/>
      <c r="L43"/>
      <c r="M43"/>
      <c r="N43"/>
      <c r="O43"/>
      <c r="P43"/>
      <c r="Q43"/>
      <c r="R43"/>
      <c r="S43"/>
      <c r="T43"/>
      <c r="U43"/>
    </row>
    <row r="44" spans="1:21" ht="15" x14ac:dyDescent="0.25">
      <c r="A44"/>
      <c r="B44"/>
      <c r="C44"/>
      <c r="D44"/>
      <c r="E44"/>
      <c r="F44"/>
      <c r="G44"/>
      <c r="H44"/>
      <c r="I44"/>
      <c r="J44"/>
      <c r="K44"/>
      <c r="L44"/>
      <c r="M44"/>
      <c r="N44"/>
      <c r="O44"/>
      <c r="P44"/>
      <c r="Q44"/>
      <c r="R44"/>
      <c r="S44"/>
      <c r="T44"/>
      <c r="U44"/>
    </row>
    <row r="45" spans="1:21" ht="15" x14ac:dyDescent="0.25">
      <c r="A45"/>
      <c r="B45"/>
      <c r="C45"/>
      <c r="D45"/>
      <c r="E45"/>
      <c r="F45"/>
      <c r="G45"/>
      <c r="H45"/>
      <c r="I45"/>
      <c r="J45"/>
      <c r="K45"/>
      <c r="L45"/>
      <c r="M45"/>
      <c r="N45"/>
      <c r="O45"/>
      <c r="P45"/>
      <c r="Q45"/>
      <c r="R45"/>
      <c r="S45"/>
      <c r="T45"/>
      <c r="U45"/>
    </row>
    <row r="46" spans="1:21" ht="15" x14ac:dyDescent="0.25">
      <c r="A46"/>
      <c r="B46"/>
      <c r="C46"/>
      <c r="D46"/>
      <c r="E46"/>
      <c r="F46"/>
      <c r="G46"/>
      <c r="H46"/>
      <c r="I46"/>
      <c r="J46"/>
      <c r="K46"/>
      <c r="L46"/>
      <c r="M46"/>
      <c r="N46"/>
      <c r="O46"/>
      <c r="P46"/>
      <c r="Q46"/>
      <c r="R46"/>
      <c r="S46"/>
      <c r="T46"/>
      <c r="U46"/>
    </row>
    <row r="47" spans="1:21" ht="15" x14ac:dyDescent="0.25">
      <c r="A47"/>
      <c r="B47"/>
      <c r="C47"/>
      <c r="D47"/>
      <c r="E47"/>
      <c r="F47"/>
      <c r="G47"/>
      <c r="H47"/>
      <c r="I47"/>
      <c r="J47"/>
      <c r="K47"/>
      <c r="L47"/>
      <c r="M47"/>
      <c r="N47"/>
      <c r="O47"/>
      <c r="P47"/>
      <c r="Q47"/>
      <c r="R47"/>
      <c r="S47"/>
      <c r="T47"/>
      <c r="U47"/>
    </row>
    <row r="48" spans="1:21" ht="15" x14ac:dyDescent="0.25">
      <c r="A48"/>
      <c r="B48"/>
      <c r="C48"/>
      <c r="D48"/>
      <c r="E48"/>
      <c r="F48"/>
      <c r="G48"/>
      <c r="H48"/>
      <c r="I48"/>
      <c r="J48"/>
      <c r="K48"/>
      <c r="L48"/>
      <c r="M48"/>
      <c r="N48"/>
      <c r="O48"/>
      <c r="P48"/>
      <c r="Q48"/>
      <c r="R48"/>
      <c r="S48"/>
      <c r="T48"/>
      <c r="U48"/>
    </row>
    <row r="49" spans="1:33" ht="18" customHeight="1" x14ac:dyDescent="0.25">
      <c r="A49"/>
      <c r="B49"/>
      <c r="C49"/>
      <c r="D49"/>
      <c r="E49"/>
      <c r="F49"/>
      <c r="G49"/>
      <c r="H49"/>
      <c r="I49"/>
      <c r="J49"/>
      <c r="K49"/>
      <c r="L49"/>
      <c r="M49"/>
      <c r="N49"/>
      <c r="O49"/>
      <c r="P49"/>
      <c r="Q49"/>
      <c r="R49"/>
      <c r="S49"/>
      <c r="T49"/>
      <c r="U49"/>
      <c r="V49" s="7"/>
      <c r="W49" s="7"/>
      <c r="X49" s="11"/>
      <c r="Y49" s="7"/>
      <c r="Z49" s="7"/>
      <c r="AA49" s="7"/>
      <c r="AB49" s="7"/>
      <c r="AC49" s="7"/>
      <c r="AD49" s="7"/>
      <c r="AE49" s="7"/>
      <c r="AF49" s="7"/>
      <c r="AG49" s="7"/>
    </row>
    <row r="50" spans="1:33" ht="18" customHeight="1" x14ac:dyDescent="0.25">
      <c r="A50"/>
      <c r="B50"/>
      <c r="C50"/>
      <c r="D50"/>
      <c r="E50"/>
      <c r="F50"/>
      <c r="G50"/>
      <c r="H50"/>
      <c r="I50"/>
      <c r="J50"/>
      <c r="K50"/>
      <c r="L50"/>
      <c r="M50"/>
      <c r="N50"/>
      <c r="O50"/>
      <c r="P50"/>
      <c r="Q50"/>
      <c r="R50"/>
      <c r="S50"/>
      <c r="T50"/>
      <c r="U50"/>
      <c r="V50" s="7"/>
      <c r="W50" s="7"/>
      <c r="X50" s="11"/>
      <c r="Y50" s="7"/>
      <c r="Z50" s="7"/>
      <c r="AA50" s="7"/>
      <c r="AB50" s="7"/>
      <c r="AC50" s="7"/>
      <c r="AD50" s="7"/>
      <c r="AE50" s="7"/>
      <c r="AF50" s="7"/>
      <c r="AG50" s="7"/>
    </row>
    <row r="51" spans="1:33" x14ac:dyDescent="0.2">
      <c r="U51" s="7"/>
      <c r="V51" s="7"/>
      <c r="W51" s="7"/>
      <c r="X51" s="11"/>
      <c r="Y51" s="7"/>
      <c r="Z51" s="7"/>
      <c r="AA51" s="7"/>
      <c r="AB51" s="7"/>
      <c r="AC51" s="7"/>
      <c r="AD51" s="7"/>
      <c r="AE51" s="7"/>
      <c r="AF51" s="7"/>
      <c r="AG51" s="7"/>
    </row>
    <row r="52" spans="1:33" x14ac:dyDescent="0.2">
      <c r="U52" s="7"/>
      <c r="V52" s="7"/>
      <c r="W52" s="7"/>
      <c r="X52" s="11"/>
      <c r="Y52" s="7"/>
      <c r="Z52" s="7"/>
      <c r="AA52" s="7"/>
      <c r="AB52" s="7"/>
      <c r="AC52" s="7"/>
      <c r="AD52" s="7"/>
      <c r="AE52" s="7"/>
      <c r="AF52" s="7"/>
      <c r="AG52" s="7"/>
    </row>
  </sheetData>
  <mergeCells count="9">
    <mergeCell ref="A15:N15"/>
    <mergeCell ref="A14:N14"/>
    <mergeCell ref="F4:G4"/>
    <mergeCell ref="H4:I4"/>
    <mergeCell ref="J4:K4"/>
    <mergeCell ref="L4:M4"/>
    <mergeCell ref="A4:A5"/>
    <mergeCell ref="B4:C4"/>
    <mergeCell ref="D4:E4"/>
  </mergeCells>
  <conditionalFormatting sqref="X49:X52">
    <cfRule type="duplicateValues" dxfId="1" priority="25"/>
  </conditionalFormatting>
  <pageMargins left="0.7" right="0.7" top="0.75" bottom="0.75" header="0.3" footer="0.3"/>
  <pageSetup paperSize="8" scale="63" fitToWidth="2" orientation="landscape" r:id="rId1"/>
  <colBreaks count="1" manualBreakCount="1">
    <brk id="20" max="6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006072"/>
  </sheetPr>
  <dimension ref="A1:AG51"/>
  <sheetViews>
    <sheetView zoomScale="85" zoomScaleNormal="85" zoomScaleSheetLayoutView="85" workbookViewId="0"/>
  </sheetViews>
  <sheetFormatPr defaultRowHeight="15" x14ac:dyDescent="0.25"/>
  <cols>
    <col min="1" max="1" width="22" style="2" customWidth="1"/>
    <col min="2" max="7" width="22.7109375" style="2" customWidth="1"/>
    <col min="8" max="8" width="12.42578125" customWidth="1"/>
    <col min="9" max="13" width="11.7109375" customWidth="1"/>
    <col min="14" max="19" width="11.7109375" style="2" customWidth="1"/>
    <col min="20" max="20" width="1.85546875" style="2" customWidth="1"/>
    <col min="21" max="21" width="22" style="2" customWidth="1"/>
    <col min="22" max="33" width="11.7109375" style="2" customWidth="1"/>
    <col min="34" max="16384" width="9.140625" style="2"/>
  </cols>
  <sheetData>
    <row r="1" spans="1:33" x14ac:dyDescent="0.25">
      <c r="U1" s="7"/>
      <c r="V1" s="7"/>
      <c r="W1" s="7"/>
      <c r="X1" s="7"/>
      <c r="Y1" s="7"/>
      <c r="Z1" s="7"/>
      <c r="AA1" s="7"/>
      <c r="AB1" s="7"/>
      <c r="AC1" s="7"/>
      <c r="AD1" s="7"/>
      <c r="AE1" s="7"/>
      <c r="AF1" s="7"/>
      <c r="AG1" s="7"/>
    </row>
    <row r="2" spans="1:33" x14ac:dyDescent="0.25">
      <c r="A2" s="1" t="s">
        <v>68</v>
      </c>
      <c r="AE2" s="7"/>
      <c r="AF2" s="7"/>
      <c r="AG2" s="7"/>
    </row>
    <row r="3" spans="1:33" ht="15.75" thickBot="1" x14ac:dyDescent="0.3">
      <c r="AE3" s="7"/>
      <c r="AF3" s="7"/>
      <c r="AG3" s="7"/>
    </row>
    <row r="4" spans="1:33" ht="39" customHeight="1" thickBot="1" x14ac:dyDescent="0.3">
      <c r="A4" s="230" t="s">
        <v>23</v>
      </c>
      <c r="B4" s="34" t="s">
        <v>37</v>
      </c>
      <c r="C4" s="34" t="s">
        <v>38</v>
      </c>
      <c r="D4" s="34" t="s">
        <v>39</v>
      </c>
      <c r="E4" s="34" t="s">
        <v>92</v>
      </c>
      <c r="F4" s="34" t="s">
        <v>93</v>
      </c>
      <c r="G4" s="36" t="s">
        <v>94</v>
      </c>
      <c r="N4" s="24"/>
      <c r="O4" s="24"/>
      <c r="P4" s="24"/>
      <c r="Q4" s="24"/>
      <c r="R4" s="24"/>
      <c r="S4" s="24"/>
      <c r="AE4" s="7"/>
      <c r="AF4" s="7"/>
      <c r="AG4" s="7"/>
    </row>
    <row r="5" spans="1:33" ht="19.5" customHeight="1" thickBot="1" x14ac:dyDescent="0.3">
      <c r="A5" s="231"/>
      <c r="B5" s="35" t="s">
        <v>19</v>
      </c>
      <c r="C5" s="35" t="s">
        <v>19</v>
      </c>
      <c r="D5" s="35" t="s">
        <v>19</v>
      </c>
      <c r="E5" s="35" t="s">
        <v>19</v>
      </c>
      <c r="F5" s="35" t="s">
        <v>19</v>
      </c>
      <c r="G5" s="37" t="s">
        <v>19</v>
      </c>
      <c r="N5" s="24"/>
      <c r="O5" s="24"/>
      <c r="P5" s="24"/>
      <c r="Q5" s="24"/>
      <c r="R5" s="24"/>
      <c r="S5" s="24"/>
      <c r="AE5" s="7"/>
      <c r="AF5" s="7"/>
      <c r="AG5" s="7"/>
    </row>
    <row r="6" spans="1:33" ht="15" customHeight="1" x14ac:dyDescent="0.25">
      <c r="A6" s="25" t="s">
        <v>52</v>
      </c>
      <c r="B6" s="115">
        <v>4287.6714787999999</v>
      </c>
      <c r="C6" s="115">
        <v>4331.3905053999997</v>
      </c>
      <c r="D6" s="115">
        <v>4364.4926095000001</v>
      </c>
      <c r="E6" s="115">
        <v>66.064515279000005</v>
      </c>
      <c r="F6" s="115">
        <v>109.78354207199999</v>
      </c>
      <c r="G6" s="115">
        <v>142.88564594499999</v>
      </c>
      <c r="N6"/>
      <c r="O6"/>
      <c r="P6"/>
      <c r="Q6"/>
      <c r="R6"/>
      <c r="S6"/>
      <c r="T6"/>
      <c r="U6"/>
      <c r="V6" s="13"/>
      <c r="W6" s="13"/>
      <c r="X6" s="13"/>
    </row>
    <row r="7" spans="1:33" ht="15" customHeight="1" x14ac:dyDescent="0.25">
      <c r="A7" s="26" t="s">
        <v>5</v>
      </c>
      <c r="B7" s="116">
        <v>1377.6866299999999</v>
      </c>
      <c r="C7" s="116">
        <v>1563.3021160000001</v>
      </c>
      <c r="D7" s="116">
        <v>1654.852079</v>
      </c>
      <c r="E7" s="116">
        <v>528.83137050000005</v>
      </c>
      <c r="F7" s="116">
        <v>714.44685609999999</v>
      </c>
      <c r="G7" s="116">
        <v>805.99681950000002</v>
      </c>
      <c r="N7"/>
      <c r="O7"/>
      <c r="P7"/>
      <c r="Q7"/>
      <c r="R7"/>
      <c r="S7"/>
      <c r="T7"/>
      <c r="U7"/>
      <c r="V7" s="12"/>
      <c r="X7" s="3"/>
    </row>
    <row r="8" spans="1:33" ht="15.75" customHeight="1" x14ac:dyDescent="0.25">
      <c r="A8" s="26" t="s">
        <v>4</v>
      </c>
      <c r="B8" s="116">
        <v>1024.8748660000001</v>
      </c>
      <c r="C8" s="116">
        <v>1142.092498</v>
      </c>
      <c r="D8" s="116">
        <v>1267.203992</v>
      </c>
      <c r="E8" s="116">
        <v>26.222055409999999</v>
      </c>
      <c r="F8" s="116">
        <v>143.43968720000001</v>
      </c>
      <c r="G8" s="116">
        <v>268.55118110000001</v>
      </c>
      <c r="N8"/>
      <c r="O8"/>
      <c r="P8"/>
      <c r="Q8"/>
      <c r="R8"/>
      <c r="S8"/>
      <c r="T8"/>
      <c r="U8"/>
      <c r="V8" s="12"/>
      <c r="X8" s="3"/>
    </row>
    <row r="9" spans="1:33" ht="15" customHeight="1" x14ac:dyDescent="0.25">
      <c r="A9" s="26" t="s">
        <v>53</v>
      </c>
      <c r="B9" s="116">
        <v>429.3132238</v>
      </c>
      <c r="C9" s="116">
        <v>647.79616270000008</v>
      </c>
      <c r="D9" s="116">
        <v>925.0826982289999</v>
      </c>
      <c r="E9" s="116">
        <v>184.31380010000001</v>
      </c>
      <c r="F9" s="116">
        <v>402.796739</v>
      </c>
      <c r="G9" s="116">
        <v>680.08327452900005</v>
      </c>
      <c r="N9"/>
      <c r="O9"/>
      <c r="P9"/>
      <c r="Q9"/>
      <c r="R9"/>
      <c r="S9"/>
      <c r="T9"/>
      <c r="U9"/>
      <c r="V9" s="12"/>
      <c r="X9" s="3"/>
    </row>
    <row r="10" spans="1:33" ht="15.75" customHeight="1" x14ac:dyDescent="0.25">
      <c r="A10" s="26" t="s">
        <v>54</v>
      </c>
      <c r="B10" s="116">
        <v>402.22191047000001</v>
      </c>
      <c r="C10" s="116">
        <v>532.97372335</v>
      </c>
      <c r="D10" s="116">
        <v>622.20250679999992</v>
      </c>
      <c r="E10" s="116">
        <v>180.32219874999998</v>
      </c>
      <c r="F10" s="116">
        <v>311.07401173</v>
      </c>
      <c r="G10" s="116">
        <v>400.30279511999998</v>
      </c>
      <c r="N10"/>
      <c r="O10"/>
      <c r="P10"/>
      <c r="Q10"/>
      <c r="R10"/>
      <c r="S10"/>
      <c r="T10"/>
      <c r="U10"/>
    </row>
    <row r="11" spans="1:33" ht="15.75" customHeight="1" x14ac:dyDescent="0.25">
      <c r="A11" s="26" t="s">
        <v>2</v>
      </c>
      <c r="B11" s="116">
        <v>249.10426240000001</v>
      </c>
      <c r="C11" s="116">
        <v>264.31437319999998</v>
      </c>
      <c r="D11" s="116">
        <v>268.79440590000002</v>
      </c>
      <c r="E11" s="116">
        <v>48.010349699999999</v>
      </c>
      <c r="F11" s="116">
        <v>63.220460490000001</v>
      </c>
      <c r="G11" s="116">
        <v>67.700493120000004</v>
      </c>
      <c r="N11"/>
      <c r="O11"/>
      <c r="P11"/>
      <c r="Q11"/>
      <c r="R11"/>
      <c r="S11"/>
      <c r="T11"/>
      <c r="U11"/>
    </row>
    <row r="12" spans="1:33" ht="15.75" customHeight="1" x14ac:dyDescent="0.25">
      <c r="A12" s="26" t="s">
        <v>42</v>
      </c>
      <c r="B12" s="116">
        <v>235.7533852</v>
      </c>
      <c r="C12" s="116">
        <v>376.01234599999998</v>
      </c>
      <c r="D12" s="116">
        <v>618.80162789999997</v>
      </c>
      <c r="E12" s="116">
        <v>137.06545410000001</v>
      </c>
      <c r="F12" s="116">
        <v>277.32441490000002</v>
      </c>
      <c r="G12" s="116">
        <v>520.11369679999996</v>
      </c>
      <c r="N12"/>
      <c r="O12"/>
      <c r="P12"/>
      <c r="Q12"/>
      <c r="R12"/>
      <c r="S12"/>
      <c r="T12"/>
      <c r="U12"/>
    </row>
    <row r="13" spans="1:33" x14ac:dyDescent="0.25">
      <c r="A13" s="26" t="s">
        <v>16</v>
      </c>
      <c r="B13" s="116">
        <v>64.377129999999994</v>
      </c>
      <c r="C13" s="116">
        <v>64.377129999999994</v>
      </c>
      <c r="D13" s="116">
        <v>64.377129999999994</v>
      </c>
      <c r="E13" s="116">
        <v>0</v>
      </c>
      <c r="F13" s="116">
        <v>0</v>
      </c>
      <c r="G13" s="116">
        <v>0</v>
      </c>
      <c r="N13"/>
      <c r="O13"/>
      <c r="P13"/>
      <c r="Q13"/>
      <c r="R13"/>
      <c r="S13"/>
      <c r="T13"/>
      <c r="U13"/>
    </row>
    <row r="14" spans="1:33" x14ac:dyDescent="0.25">
      <c r="A14" s="26" t="s">
        <v>43</v>
      </c>
      <c r="B14" s="116">
        <v>64.260016590000006</v>
      </c>
      <c r="C14" s="116">
        <v>77.752883400000002</v>
      </c>
      <c r="D14" s="116">
        <v>91.988355229999996</v>
      </c>
      <c r="E14" s="116">
        <v>17.657496590000001</v>
      </c>
      <c r="F14" s="116">
        <v>31.1503634</v>
      </c>
      <c r="G14" s="116">
        <v>45.385835229999998</v>
      </c>
      <c r="N14"/>
      <c r="O14"/>
      <c r="P14"/>
      <c r="Q14"/>
      <c r="R14"/>
      <c r="S14"/>
      <c r="T14"/>
      <c r="U14"/>
    </row>
    <row r="15" spans="1:33" ht="18" customHeight="1" x14ac:dyDescent="0.25">
      <c r="A15" s="26" t="s">
        <v>10</v>
      </c>
      <c r="B15" s="116">
        <v>61.782445070000001</v>
      </c>
      <c r="C15" s="116">
        <v>78.419896320000007</v>
      </c>
      <c r="D15" s="116">
        <v>104.6871434</v>
      </c>
      <c r="E15" s="116">
        <v>15.993464469999999</v>
      </c>
      <c r="F15" s="116">
        <v>32.630915719999997</v>
      </c>
      <c r="G15" s="116">
        <v>58.898162839999998</v>
      </c>
      <c r="N15"/>
      <c r="O15"/>
      <c r="P15"/>
      <c r="Q15"/>
      <c r="R15"/>
      <c r="S15"/>
      <c r="T15"/>
      <c r="U15"/>
    </row>
    <row r="16" spans="1:33" ht="18" customHeight="1" x14ac:dyDescent="0.25">
      <c r="A16" s="26" t="s">
        <v>22</v>
      </c>
      <c r="B16" s="116">
        <v>34.784119615999998</v>
      </c>
      <c r="C16" s="116">
        <v>47.305563583000001</v>
      </c>
      <c r="D16" s="116">
        <v>165.94431097500001</v>
      </c>
      <c r="E16" s="116">
        <v>6.2543798920000002</v>
      </c>
      <c r="F16" s="116">
        <v>18.775823857999999</v>
      </c>
      <c r="G16" s="116">
        <v>137.41457124999999</v>
      </c>
      <c r="N16"/>
      <c r="O16"/>
      <c r="P16"/>
      <c r="Q16"/>
      <c r="R16"/>
      <c r="S16"/>
      <c r="T16"/>
      <c r="U16"/>
    </row>
    <row r="17" spans="1:21" x14ac:dyDescent="0.25">
      <c r="A17" s="26" t="s">
        <v>15</v>
      </c>
      <c r="B17" s="116">
        <v>32.447931619999999</v>
      </c>
      <c r="C17" s="116">
        <v>32.853499769999999</v>
      </c>
      <c r="D17" s="116">
        <v>33.385303120000003</v>
      </c>
      <c r="E17" s="116">
        <v>1.1033332179999999</v>
      </c>
      <c r="F17" s="116">
        <v>1.5088780749999999</v>
      </c>
      <c r="G17" s="116">
        <v>2.0407035910000002</v>
      </c>
      <c r="N17"/>
      <c r="O17"/>
      <c r="P17"/>
      <c r="Q17"/>
      <c r="R17"/>
      <c r="S17"/>
      <c r="T17"/>
      <c r="U17"/>
    </row>
    <row r="18" spans="1:21" x14ac:dyDescent="0.25">
      <c r="A18" s="26" t="s">
        <v>9</v>
      </c>
      <c r="B18" s="116">
        <v>6.0550363520000001</v>
      </c>
      <c r="C18" s="116">
        <v>9.2556552510000003</v>
      </c>
      <c r="D18" s="116">
        <v>19.02209019</v>
      </c>
      <c r="E18" s="116">
        <v>4.049982752</v>
      </c>
      <c r="F18" s="116">
        <v>7.2506016510000002</v>
      </c>
      <c r="G18" s="116">
        <v>17.01703659</v>
      </c>
      <c r="N18"/>
      <c r="O18"/>
      <c r="P18"/>
      <c r="Q18"/>
      <c r="R18"/>
      <c r="S18"/>
      <c r="T18"/>
      <c r="U18"/>
    </row>
    <row r="19" spans="1:21" x14ac:dyDescent="0.25">
      <c r="A19" s="26" t="s">
        <v>20</v>
      </c>
      <c r="B19" s="116">
        <v>4.6728753120000004</v>
      </c>
      <c r="C19" s="116">
        <v>4.7996144000000003</v>
      </c>
      <c r="D19" s="116">
        <v>4.9880767160000001</v>
      </c>
      <c r="E19" s="116">
        <v>0.200578112</v>
      </c>
      <c r="F19" s="116">
        <v>0.32731719999999997</v>
      </c>
      <c r="G19" s="116">
        <v>0.51577951600000005</v>
      </c>
      <c r="N19"/>
      <c r="O19"/>
      <c r="P19"/>
      <c r="Q19"/>
      <c r="R19"/>
      <c r="S19"/>
      <c r="T19"/>
      <c r="U19"/>
    </row>
    <row r="20" spans="1:21" ht="15" customHeight="1" x14ac:dyDescent="0.25">
      <c r="A20" s="26" t="s">
        <v>12</v>
      </c>
      <c r="B20" s="116">
        <v>4.3508765470000004</v>
      </c>
      <c r="C20" s="116">
        <v>4.8504724660000003</v>
      </c>
      <c r="D20" s="116">
        <v>5.5532007920000002</v>
      </c>
      <c r="E20" s="116">
        <v>0.31018867500000002</v>
      </c>
      <c r="F20" s="116">
        <v>0.80978459400000002</v>
      </c>
      <c r="G20" s="116">
        <v>1.51251292</v>
      </c>
      <c r="N20"/>
      <c r="O20"/>
      <c r="P20"/>
      <c r="Q20"/>
      <c r="R20"/>
      <c r="S20"/>
      <c r="T20"/>
      <c r="U20"/>
    </row>
    <row r="21" spans="1:21" x14ac:dyDescent="0.25">
      <c r="A21" s="26" t="s">
        <v>55</v>
      </c>
      <c r="B21" s="116">
        <v>3.5759416509999999</v>
      </c>
      <c r="C21" s="116">
        <v>3.6445988539999998</v>
      </c>
      <c r="D21" s="116">
        <v>3.773177698</v>
      </c>
      <c r="E21" s="116">
        <v>0.207481902</v>
      </c>
      <c r="F21" s="116">
        <v>0.27613910600000002</v>
      </c>
      <c r="G21" s="116">
        <v>0.40471794899999997</v>
      </c>
      <c r="N21"/>
      <c r="O21"/>
      <c r="P21"/>
      <c r="Q21"/>
      <c r="R21"/>
      <c r="S21"/>
      <c r="T21"/>
      <c r="U21"/>
    </row>
    <row r="22" spans="1:21" x14ac:dyDescent="0.25">
      <c r="A22" s="26" t="s">
        <v>45</v>
      </c>
      <c r="B22" s="116">
        <v>2.6989797979999999</v>
      </c>
      <c r="C22" s="116">
        <v>3.5499398800000002</v>
      </c>
      <c r="D22" s="116">
        <v>4.7536366409999999</v>
      </c>
      <c r="E22" s="116">
        <v>0.40077472800000002</v>
      </c>
      <c r="F22" s="116">
        <v>1.2517348420000001</v>
      </c>
      <c r="G22" s="116">
        <v>2.4554315510000002</v>
      </c>
      <c r="N22"/>
      <c r="O22"/>
      <c r="P22"/>
      <c r="Q22"/>
      <c r="R22"/>
      <c r="S22"/>
      <c r="T22"/>
      <c r="U22"/>
    </row>
    <row r="23" spans="1:21" x14ac:dyDescent="0.25">
      <c r="A23" s="26" t="s">
        <v>14</v>
      </c>
      <c r="B23" s="116">
        <v>1.5776117999999999</v>
      </c>
      <c r="C23" s="116">
        <v>1.5776117999999999</v>
      </c>
      <c r="D23" s="116">
        <v>1.5776117999999999</v>
      </c>
      <c r="E23" s="116">
        <v>0</v>
      </c>
      <c r="F23" s="116">
        <v>0</v>
      </c>
      <c r="G23" s="116">
        <v>0</v>
      </c>
      <c r="N23"/>
      <c r="O23"/>
      <c r="P23"/>
      <c r="Q23"/>
      <c r="R23"/>
      <c r="S23"/>
      <c r="T23"/>
      <c r="U23"/>
    </row>
    <row r="24" spans="1:21" ht="15.75" thickBot="1" x14ac:dyDescent="0.3">
      <c r="A24" s="27" t="s">
        <v>11</v>
      </c>
      <c r="B24" s="117">
        <v>0.31652424400000001</v>
      </c>
      <c r="C24" s="117">
        <v>0.31652424400000001</v>
      </c>
      <c r="D24" s="117">
        <v>0.31652424400000001</v>
      </c>
      <c r="E24" s="117">
        <v>0</v>
      </c>
      <c r="F24" s="117">
        <v>0</v>
      </c>
      <c r="G24" s="117">
        <v>0</v>
      </c>
      <c r="N24"/>
      <c r="O24"/>
      <c r="P24"/>
      <c r="Q24"/>
      <c r="R24"/>
      <c r="S24"/>
      <c r="T24"/>
      <c r="U24"/>
    </row>
    <row r="25" spans="1:21" x14ac:dyDescent="0.25">
      <c r="A25" s="31" t="s">
        <v>46</v>
      </c>
      <c r="B25" s="115">
        <v>8287.5252452700006</v>
      </c>
      <c r="C25" s="115">
        <v>9186.5851146179994</v>
      </c>
      <c r="D25" s="115">
        <v>10221.796480134999</v>
      </c>
      <c r="E25" s="115">
        <v>1217.0074241780001</v>
      </c>
      <c r="F25" s="115">
        <v>2116.0672699380002</v>
      </c>
      <c r="G25" s="115">
        <v>3151.2786575509999</v>
      </c>
      <c r="N25"/>
      <c r="O25"/>
      <c r="P25"/>
      <c r="Q25"/>
      <c r="R25"/>
      <c r="S25"/>
      <c r="T25"/>
      <c r="U25"/>
    </row>
    <row r="26" spans="1:21" ht="15.75" thickBot="1" x14ac:dyDescent="0.3">
      <c r="A26" s="32" t="s">
        <v>47</v>
      </c>
      <c r="B26" s="39">
        <v>8815.6</v>
      </c>
      <c r="C26" s="39">
        <v>9172.5999999999985</v>
      </c>
      <c r="D26" s="39">
        <v>9574.5</v>
      </c>
      <c r="E26" s="39">
        <v>1745.1</v>
      </c>
      <c r="F26" s="39">
        <v>2102.1</v>
      </c>
      <c r="G26" s="39">
        <v>2504</v>
      </c>
      <c r="N26"/>
      <c r="O26"/>
      <c r="P26"/>
      <c r="Q26"/>
      <c r="R26"/>
      <c r="S26"/>
      <c r="T26"/>
      <c r="U26"/>
    </row>
    <row r="27" spans="1:21" ht="15" customHeight="1" x14ac:dyDescent="0.25">
      <c r="A27"/>
      <c r="B27"/>
      <c r="C27"/>
      <c r="D27"/>
      <c r="E27"/>
      <c r="F27"/>
      <c r="G27"/>
      <c r="N27"/>
      <c r="O27"/>
      <c r="P27"/>
      <c r="Q27"/>
      <c r="R27"/>
      <c r="S27"/>
      <c r="T27"/>
      <c r="U27"/>
    </row>
    <row r="28" spans="1:21" ht="15" customHeight="1" x14ac:dyDescent="0.25">
      <c r="A28" s="220" t="s">
        <v>48</v>
      </c>
      <c r="B28" s="220"/>
      <c r="C28" s="220"/>
      <c r="D28" s="220"/>
      <c r="E28" s="220"/>
      <c r="F28" s="220"/>
      <c r="G28" s="220"/>
      <c r="H28" s="220"/>
      <c r="N28"/>
      <c r="O28"/>
      <c r="P28"/>
      <c r="Q28"/>
      <c r="R28"/>
      <c r="S28"/>
      <c r="T28"/>
      <c r="U28"/>
    </row>
    <row r="29" spans="1:21" ht="35.1" customHeight="1" x14ac:dyDescent="0.25">
      <c r="A29" s="221" t="s">
        <v>49</v>
      </c>
      <c r="B29" s="221"/>
      <c r="C29" s="221"/>
      <c r="D29" s="221"/>
      <c r="E29" s="221"/>
      <c r="F29" s="221"/>
      <c r="G29" s="221"/>
      <c r="H29" s="221"/>
      <c r="N29"/>
      <c r="O29"/>
      <c r="P29"/>
      <c r="Q29"/>
      <c r="R29"/>
      <c r="S29"/>
      <c r="T29"/>
      <c r="U29"/>
    </row>
    <row r="30" spans="1:21" ht="20.25" customHeight="1" x14ac:dyDescent="0.25">
      <c r="A30" s="38" t="s">
        <v>51</v>
      </c>
      <c r="B30"/>
      <c r="C30"/>
      <c r="D30"/>
      <c r="E30"/>
      <c r="F30"/>
      <c r="G30"/>
      <c r="N30"/>
      <c r="O30"/>
      <c r="P30"/>
      <c r="Q30"/>
      <c r="R30"/>
      <c r="S30"/>
      <c r="T30"/>
      <c r="U30"/>
    </row>
    <row r="31" spans="1:21" ht="18" customHeight="1" x14ac:dyDescent="0.25">
      <c r="A31"/>
      <c r="B31"/>
      <c r="C31"/>
      <c r="D31"/>
      <c r="E31"/>
      <c r="F31"/>
      <c r="G31"/>
      <c r="N31"/>
      <c r="O31"/>
      <c r="P31"/>
      <c r="Q31"/>
      <c r="R31"/>
      <c r="S31"/>
      <c r="T31"/>
      <c r="U31"/>
    </row>
    <row r="32" spans="1:21" x14ac:dyDescent="0.25">
      <c r="A32" t="s">
        <v>62</v>
      </c>
      <c r="B32"/>
      <c r="C32"/>
      <c r="D32"/>
      <c r="E32"/>
      <c r="F32"/>
      <c r="G32"/>
      <c r="N32"/>
      <c r="O32"/>
      <c r="P32"/>
      <c r="Q32"/>
      <c r="R32"/>
      <c r="S32"/>
      <c r="T32"/>
      <c r="U32"/>
    </row>
    <row r="33" spans="1:33" ht="18" customHeight="1" x14ac:dyDescent="0.25">
      <c r="A33" t="s">
        <v>63</v>
      </c>
      <c r="B33"/>
      <c r="C33"/>
      <c r="D33"/>
      <c r="E33"/>
      <c r="F33"/>
      <c r="G33"/>
      <c r="N33"/>
      <c r="O33"/>
      <c r="P33"/>
      <c r="Q33"/>
      <c r="R33"/>
      <c r="S33"/>
      <c r="T33"/>
      <c r="U33"/>
    </row>
    <row r="34" spans="1:33" ht="18" customHeight="1" x14ac:dyDescent="0.25">
      <c r="A34"/>
      <c r="B34"/>
      <c r="C34"/>
      <c r="D34"/>
      <c r="E34"/>
      <c r="F34"/>
      <c r="G34"/>
      <c r="N34"/>
      <c r="O34"/>
      <c r="P34"/>
      <c r="Q34"/>
      <c r="R34"/>
      <c r="S34"/>
      <c r="T34"/>
      <c r="U34"/>
    </row>
    <row r="35" spans="1:33" x14ac:dyDescent="0.25">
      <c r="A35" t="s">
        <v>56</v>
      </c>
      <c r="B35"/>
      <c r="C35"/>
      <c r="D35"/>
      <c r="E35"/>
      <c r="F35"/>
      <c r="G35"/>
      <c r="N35"/>
      <c r="O35"/>
      <c r="P35"/>
      <c r="Q35"/>
      <c r="R35"/>
      <c r="S35"/>
      <c r="T35"/>
      <c r="U35"/>
    </row>
    <row r="36" spans="1:33" x14ac:dyDescent="0.25">
      <c r="A36"/>
      <c r="B36"/>
      <c r="C36"/>
      <c r="D36"/>
      <c r="E36"/>
      <c r="F36"/>
      <c r="G36"/>
      <c r="N36"/>
      <c r="O36"/>
      <c r="P36"/>
      <c r="Q36"/>
      <c r="R36"/>
      <c r="S36"/>
      <c r="T36"/>
      <c r="U36"/>
    </row>
    <row r="37" spans="1:33" x14ac:dyDescent="0.25">
      <c r="B37"/>
      <c r="C37"/>
      <c r="D37"/>
      <c r="E37"/>
      <c r="F37"/>
      <c r="G37"/>
      <c r="N37"/>
      <c r="O37"/>
      <c r="P37"/>
      <c r="Q37"/>
      <c r="R37"/>
      <c r="S37"/>
      <c r="T37"/>
      <c r="U37"/>
    </row>
    <row r="38" spans="1:33" x14ac:dyDescent="0.25">
      <c r="A38"/>
      <c r="B38"/>
      <c r="C38"/>
      <c r="D38"/>
      <c r="E38"/>
      <c r="F38"/>
      <c r="G38"/>
      <c r="N38"/>
      <c r="O38"/>
      <c r="P38"/>
      <c r="Q38"/>
      <c r="R38"/>
      <c r="S38"/>
      <c r="T38"/>
      <c r="U38"/>
    </row>
    <row r="39" spans="1:33" x14ac:dyDescent="0.25">
      <c r="A39"/>
      <c r="B39"/>
      <c r="C39"/>
      <c r="D39"/>
      <c r="E39"/>
      <c r="F39"/>
      <c r="G39"/>
      <c r="N39"/>
      <c r="O39"/>
      <c r="P39"/>
      <c r="Q39"/>
      <c r="R39"/>
      <c r="S39"/>
      <c r="T39"/>
      <c r="U39"/>
    </row>
    <row r="40" spans="1:33" x14ac:dyDescent="0.25">
      <c r="A40"/>
      <c r="B40"/>
      <c r="C40"/>
      <c r="D40"/>
      <c r="E40"/>
      <c r="F40"/>
      <c r="G40"/>
      <c r="N40"/>
      <c r="O40"/>
      <c r="P40"/>
      <c r="Q40"/>
      <c r="R40"/>
      <c r="S40"/>
      <c r="T40"/>
      <c r="U40"/>
    </row>
    <row r="41" spans="1:33" x14ac:dyDescent="0.25">
      <c r="A41"/>
      <c r="B41"/>
      <c r="C41"/>
      <c r="D41"/>
      <c r="E41"/>
      <c r="F41"/>
      <c r="G41"/>
      <c r="N41"/>
      <c r="O41"/>
      <c r="P41"/>
      <c r="Q41"/>
      <c r="R41"/>
      <c r="S41"/>
      <c r="T41"/>
      <c r="U41"/>
    </row>
    <row r="42" spans="1:33" x14ac:dyDescent="0.25">
      <c r="A42"/>
      <c r="B42"/>
      <c r="C42"/>
      <c r="D42"/>
      <c r="E42"/>
      <c r="F42"/>
      <c r="G42"/>
      <c r="N42"/>
      <c r="O42"/>
      <c r="P42"/>
      <c r="Q42"/>
      <c r="R42"/>
      <c r="S42"/>
      <c r="T42"/>
      <c r="U42"/>
    </row>
    <row r="43" spans="1:33" x14ac:dyDescent="0.25">
      <c r="A43"/>
      <c r="B43"/>
      <c r="C43"/>
      <c r="D43"/>
      <c r="E43"/>
      <c r="F43"/>
      <c r="G43"/>
      <c r="N43"/>
      <c r="O43"/>
      <c r="P43"/>
      <c r="Q43"/>
      <c r="R43"/>
      <c r="S43"/>
      <c r="T43"/>
      <c r="U43"/>
    </row>
    <row r="44" spans="1:33" x14ac:dyDescent="0.25">
      <c r="A44"/>
      <c r="B44"/>
      <c r="C44"/>
      <c r="D44"/>
      <c r="E44"/>
      <c r="F44"/>
      <c r="G44"/>
      <c r="N44"/>
      <c r="O44"/>
      <c r="P44"/>
      <c r="Q44"/>
      <c r="R44"/>
      <c r="S44"/>
      <c r="T44"/>
      <c r="U44"/>
    </row>
    <row r="45" spans="1:33" x14ac:dyDescent="0.25">
      <c r="A45"/>
      <c r="B45"/>
      <c r="C45"/>
      <c r="D45"/>
      <c r="E45"/>
      <c r="F45"/>
      <c r="G45"/>
      <c r="N45"/>
      <c r="O45"/>
      <c r="P45"/>
      <c r="Q45"/>
      <c r="R45"/>
      <c r="S45"/>
      <c r="T45"/>
      <c r="U45"/>
    </row>
    <row r="46" spans="1:33" x14ac:dyDescent="0.25">
      <c r="A46"/>
      <c r="B46"/>
      <c r="C46"/>
      <c r="D46"/>
      <c r="E46"/>
      <c r="F46"/>
      <c r="G46"/>
      <c r="N46"/>
      <c r="O46"/>
      <c r="P46"/>
      <c r="Q46"/>
      <c r="R46"/>
      <c r="S46"/>
      <c r="T46"/>
      <c r="U46"/>
    </row>
    <row r="47" spans="1:33" x14ac:dyDescent="0.25">
      <c r="A47"/>
      <c r="B47"/>
      <c r="C47"/>
      <c r="D47"/>
      <c r="E47"/>
      <c r="F47"/>
      <c r="G47"/>
      <c r="N47"/>
      <c r="O47"/>
      <c r="P47"/>
      <c r="Q47"/>
      <c r="R47"/>
      <c r="S47"/>
      <c r="T47"/>
      <c r="U47"/>
    </row>
    <row r="48" spans="1:33" ht="18" customHeight="1" x14ac:dyDescent="0.25">
      <c r="A48"/>
      <c r="B48"/>
      <c r="C48"/>
      <c r="D48"/>
      <c r="E48"/>
      <c r="F48"/>
      <c r="G48"/>
      <c r="N48"/>
      <c r="O48"/>
      <c r="P48"/>
      <c r="Q48"/>
      <c r="R48"/>
      <c r="S48"/>
      <c r="T48"/>
      <c r="U48"/>
      <c r="V48" s="7"/>
      <c r="W48" s="7"/>
      <c r="X48" s="11"/>
      <c r="Y48" s="7"/>
      <c r="Z48" s="7"/>
      <c r="AA48" s="7"/>
      <c r="AB48" s="7"/>
      <c r="AC48" s="7"/>
      <c r="AD48" s="7"/>
      <c r="AE48" s="7"/>
      <c r="AF48" s="7"/>
      <c r="AG48" s="7"/>
    </row>
    <row r="49" spans="1:33" ht="18" customHeight="1" x14ac:dyDescent="0.25">
      <c r="A49"/>
      <c r="B49"/>
      <c r="C49"/>
      <c r="D49"/>
      <c r="E49"/>
      <c r="F49"/>
      <c r="G49"/>
      <c r="N49"/>
      <c r="O49"/>
      <c r="P49"/>
      <c r="Q49"/>
      <c r="R49"/>
      <c r="S49"/>
      <c r="T49"/>
      <c r="U49"/>
      <c r="V49" s="7"/>
      <c r="W49" s="7"/>
      <c r="X49" s="11"/>
      <c r="Y49" s="7"/>
      <c r="Z49" s="7"/>
      <c r="AA49" s="7"/>
      <c r="AB49" s="7"/>
      <c r="AC49" s="7"/>
      <c r="AD49" s="7"/>
      <c r="AE49" s="7"/>
      <c r="AF49" s="7"/>
      <c r="AG49" s="7"/>
    </row>
    <row r="50" spans="1:33" x14ac:dyDescent="0.25">
      <c r="A50"/>
      <c r="B50"/>
      <c r="C50"/>
      <c r="D50"/>
      <c r="E50"/>
      <c r="F50"/>
      <c r="G50"/>
      <c r="N50"/>
      <c r="O50"/>
      <c r="P50"/>
      <c r="Q50"/>
      <c r="R50"/>
      <c r="S50"/>
      <c r="T50"/>
      <c r="U50"/>
      <c r="V50" s="7"/>
      <c r="W50" s="7"/>
      <c r="X50" s="11"/>
      <c r="Y50" s="7"/>
      <c r="Z50" s="7"/>
      <c r="AA50" s="7"/>
      <c r="AB50" s="7"/>
      <c r="AC50" s="7"/>
      <c r="AD50" s="7"/>
      <c r="AE50" s="7"/>
      <c r="AF50" s="7"/>
      <c r="AG50" s="7"/>
    </row>
    <row r="51" spans="1:33" x14ac:dyDescent="0.25">
      <c r="U51" s="7"/>
      <c r="V51" s="7"/>
      <c r="W51" s="7"/>
      <c r="X51" s="11"/>
      <c r="Y51" s="7"/>
      <c r="Z51" s="7"/>
      <c r="AA51" s="7"/>
      <c r="AB51" s="7"/>
      <c r="AC51" s="7"/>
      <c r="AD51" s="7"/>
      <c r="AE51" s="7"/>
      <c r="AF51" s="7"/>
      <c r="AG51" s="7"/>
    </row>
  </sheetData>
  <mergeCells count="3">
    <mergeCell ref="A4:A5"/>
    <mergeCell ref="A29:H29"/>
    <mergeCell ref="A28:H28"/>
  </mergeCells>
  <conditionalFormatting sqref="X48:X51">
    <cfRule type="duplicateValues" dxfId="0" priority="7"/>
  </conditionalFormatting>
  <pageMargins left="0.7" right="0.7" top="0.75" bottom="0.75" header="0.3" footer="0.3"/>
  <pageSetup paperSize="8" scale="63" fitToWidth="2" orientation="landscape" r:id="rId1"/>
  <colBreaks count="1" manualBreakCount="1">
    <brk id="20" max="6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138B21"/>
    <pageSetUpPr fitToPage="1"/>
  </sheetPr>
  <dimension ref="A1:H22"/>
  <sheetViews>
    <sheetView zoomScaleNormal="100" zoomScaleSheetLayoutView="85" workbookViewId="0"/>
  </sheetViews>
  <sheetFormatPr defaultColWidth="9.140625" defaultRowHeight="14.25" x14ac:dyDescent="0.2"/>
  <cols>
    <col min="1" max="1" width="9.140625" style="119"/>
    <col min="2" max="2" width="24.28515625" style="119" customWidth="1"/>
    <col min="3" max="8" width="12.140625" style="119" customWidth="1"/>
    <col min="9" max="16384" width="9.140625" style="119"/>
  </cols>
  <sheetData>
    <row r="1" spans="1:8" ht="15" x14ac:dyDescent="0.25">
      <c r="A1" s="118" t="s">
        <v>110</v>
      </c>
    </row>
    <row r="2" spans="1:8" x14ac:dyDescent="0.2">
      <c r="C2" s="120" t="s">
        <v>95</v>
      </c>
      <c r="D2" s="120" t="s">
        <v>96</v>
      </c>
      <c r="E2" s="120" t="s">
        <v>97</v>
      </c>
      <c r="F2" s="120" t="s">
        <v>98</v>
      </c>
      <c r="G2" s="120" t="s">
        <v>99</v>
      </c>
      <c r="H2" s="120" t="s">
        <v>100</v>
      </c>
    </row>
    <row r="3" spans="1:8" ht="19.5" customHeight="1" x14ac:dyDescent="0.25">
      <c r="A3" s="121"/>
      <c r="B3" s="232" t="s">
        <v>101</v>
      </c>
      <c r="C3" s="233"/>
      <c r="D3" s="234" t="s">
        <v>102</v>
      </c>
      <c r="E3" s="233"/>
      <c r="F3" s="232" t="s">
        <v>111</v>
      </c>
      <c r="G3" s="233"/>
    </row>
    <row r="4" spans="1:8" ht="19.5" customHeight="1" x14ac:dyDescent="0.2">
      <c r="A4" s="122"/>
      <c r="B4" s="123" t="s">
        <v>103</v>
      </c>
      <c r="C4" s="124" t="s">
        <v>104</v>
      </c>
      <c r="D4" s="125" t="s">
        <v>103</v>
      </c>
      <c r="E4" s="124" t="s">
        <v>104</v>
      </c>
      <c r="F4" s="123" t="s">
        <v>103</v>
      </c>
      <c r="G4" s="124" t="s">
        <v>104</v>
      </c>
    </row>
    <row r="5" spans="1:8" ht="19.5" customHeight="1" x14ac:dyDescent="0.2">
      <c r="A5" s="126" t="s">
        <v>5</v>
      </c>
      <c r="B5" s="127">
        <v>245</v>
      </c>
      <c r="C5" s="128">
        <v>10.208</v>
      </c>
      <c r="D5" s="127">
        <v>50</v>
      </c>
      <c r="E5" s="128">
        <v>2.0830000000000002</v>
      </c>
      <c r="F5" s="127">
        <v>144.44</v>
      </c>
      <c r="G5" s="127">
        <v>6.0179999999999998</v>
      </c>
      <c r="H5" s="136"/>
    </row>
    <row r="6" spans="1:8" ht="19.5" customHeight="1" x14ac:dyDescent="0.2">
      <c r="A6" s="129" t="s">
        <v>1</v>
      </c>
      <c r="B6" s="130">
        <v>130</v>
      </c>
      <c r="C6" s="131">
        <v>5.42</v>
      </c>
      <c r="D6" s="130">
        <v>30</v>
      </c>
      <c r="E6" s="131">
        <v>1.25</v>
      </c>
      <c r="F6" s="130">
        <v>81.081000000000003</v>
      </c>
      <c r="G6" s="130">
        <v>3.3780000000000001</v>
      </c>
      <c r="H6" s="126"/>
    </row>
    <row r="7" spans="1:8" ht="19.5" customHeight="1" x14ac:dyDescent="0.2">
      <c r="A7" s="126" t="s">
        <v>3</v>
      </c>
      <c r="B7" s="127">
        <v>120</v>
      </c>
      <c r="C7" s="128">
        <v>5</v>
      </c>
      <c r="D7" s="127">
        <v>10</v>
      </c>
      <c r="E7" s="128">
        <v>0.41599999999999998</v>
      </c>
      <c r="F7" s="127">
        <v>89.7</v>
      </c>
      <c r="G7" s="127">
        <v>3.7370000000000001</v>
      </c>
      <c r="H7" s="126"/>
    </row>
    <row r="8" spans="1:8" ht="19.5" customHeight="1" x14ac:dyDescent="0.2">
      <c r="A8" s="129" t="s">
        <v>0</v>
      </c>
      <c r="B8" s="130">
        <v>77</v>
      </c>
      <c r="C8" s="131">
        <v>3.2080000000000002</v>
      </c>
      <c r="D8" s="130">
        <v>40</v>
      </c>
      <c r="E8" s="131">
        <v>1.667</v>
      </c>
      <c r="F8" s="130">
        <v>68</v>
      </c>
      <c r="G8" s="130">
        <v>2.8330000000000002</v>
      </c>
      <c r="H8" s="126"/>
    </row>
    <row r="9" spans="1:8" ht="19.5" customHeight="1" x14ac:dyDescent="0.2">
      <c r="A9" s="126" t="s">
        <v>4</v>
      </c>
      <c r="B9" s="127">
        <v>68.492999999999995</v>
      </c>
      <c r="C9" s="128">
        <v>2.8540000000000001</v>
      </c>
      <c r="D9" s="127">
        <v>2.1539999999999999</v>
      </c>
      <c r="E9" s="128">
        <v>0.09</v>
      </c>
      <c r="F9" s="127">
        <v>27.6</v>
      </c>
      <c r="G9" s="127">
        <v>1.1499999999999999</v>
      </c>
      <c r="H9" s="126"/>
    </row>
    <row r="10" spans="1:8" ht="19.5" customHeight="1" x14ac:dyDescent="0.2">
      <c r="A10" s="129" t="s">
        <v>8</v>
      </c>
      <c r="B10" s="130">
        <v>60</v>
      </c>
      <c r="C10" s="131">
        <v>2.5</v>
      </c>
      <c r="D10" s="130">
        <v>0</v>
      </c>
      <c r="E10" s="131">
        <v>0</v>
      </c>
      <c r="F10" s="130">
        <v>31.64</v>
      </c>
      <c r="G10" s="130">
        <v>4.3179999999999996</v>
      </c>
      <c r="H10" s="126"/>
    </row>
    <row r="11" spans="1:8" ht="19.5" customHeight="1" x14ac:dyDescent="0.2">
      <c r="A11" s="126" t="s">
        <v>10</v>
      </c>
      <c r="B11" s="127">
        <v>30</v>
      </c>
      <c r="C11" s="128">
        <v>1.25</v>
      </c>
      <c r="D11" s="127">
        <v>0</v>
      </c>
      <c r="E11" s="128">
        <v>0</v>
      </c>
      <c r="F11" s="127">
        <v>11.3</v>
      </c>
      <c r="G11" s="127">
        <v>0.47099999999999997</v>
      </c>
      <c r="H11" s="126"/>
    </row>
    <row r="12" spans="1:8" ht="19.5" customHeight="1" x14ac:dyDescent="0.2">
      <c r="A12" s="129" t="s">
        <v>105</v>
      </c>
      <c r="B12" s="130">
        <v>25</v>
      </c>
      <c r="C12" s="131">
        <v>1.042</v>
      </c>
      <c r="D12" s="130">
        <v>2.5</v>
      </c>
      <c r="E12" s="131">
        <v>0.104</v>
      </c>
      <c r="F12" s="130">
        <v>8.15</v>
      </c>
      <c r="G12" s="130">
        <v>0.33960000000000001</v>
      </c>
      <c r="H12" s="126"/>
    </row>
    <row r="13" spans="1:8" ht="19.5" customHeight="1" x14ac:dyDescent="0.2">
      <c r="A13" s="126" t="s">
        <v>106</v>
      </c>
      <c r="B13" s="127">
        <v>45</v>
      </c>
      <c r="C13" s="128">
        <v>1.875</v>
      </c>
      <c r="D13" s="127">
        <v>0</v>
      </c>
      <c r="E13" s="128">
        <v>0</v>
      </c>
      <c r="F13" s="127">
        <v>0</v>
      </c>
      <c r="G13" s="127">
        <v>0</v>
      </c>
      <c r="H13" s="126"/>
    </row>
    <row r="14" spans="1:8" ht="19.5" customHeight="1" x14ac:dyDescent="0.2">
      <c r="A14" s="129" t="s">
        <v>107</v>
      </c>
      <c r="B14" s="130">
        <v>11.04</v>
      </c>
      <c r="C14" s="131">
        <v>0.46</v>
      </c>
      <c r="D14" s="130">
        <v>0</v>
      </c>
      <c r="E14" s="131">
        <v>0</v>
      </c>
      <c r="F14" s="130">
        <v>6.9</v>
      </c>
      <c r="G14" s="130">
        <v>0.28799999999999998</v>
      </c>
      <c r="H14" s="126"/>
    </row>
    <row r="15" spans="1:8" ht="19.5" customHeight="1" x14ac:dyDescent="0.2">
      <c r="A15" s="126" t="s">
        <v>13</v>
      </c>
      <c r="B15" s="127">
        <v>1.8</v>
      </c>
      <c r="C15" s="128">
        <v>7.5999999999999998E-2</v>
      </c>
      <c r="D15" s="127">
        <v>0.6</v>
      </c>
      <c r="E15" s="128">
        <v>2.5000000000000001E-2</v>
      </c>
      <c r="F15" s="127">
        <v>0.8</v>
      </c>
      <c r="G15" s="127">
        <v>3.3000000000000002E-2</v>
      </c>
      <c r="H15" s="126"/>
    </row>
    <row r="16" spans="1:8" ht="19.5" customHeight="1" x14ac:dyDescent="0.2">
      <c r="A16" s="129" t="s">
        <v>108</v>
      </c>
      <c r="B16" s="130">
        <v>12.397</v>
      </c>
      <c r="C16" s="131">
        <v>0.51654</v>
      </c>
      <c r="D16" s="130">
        <v>0</v>
      </c>
      <c r="E16" s="131">
        <v>0</v>
      </c>
      <c r="F16" s="130">
        <v>1.15578</v>
      </c>
      <c r="G16" s="130">
        <v>4.8160000000000001E-2</v>
      </c>
      <c r="H16" s="126"/>
    </row>
    <row r="17" spans="1:8" ht="19.5" customHeight="1" x14ac:dyDescent="0.2">
      <c r="A17" s="126" t="s">
        <v>15</v>
      </c>
      <c r="B17" s="127">
        <v>2.3010000000000002</v>
      </c>
      <c r="C17" s="128">
        <v>0</v>
      </c>
      <c r="D17" s="127">
        <v>9.5000000000000001E-2</v>
      </c>
      <c r="E17" s="128">
        <v>0</v>
      </c>
      <c r="F17" s="127">
        <v>0.59299999999999997</v>
      </c>
      <c r="G17" s="127">
        <v>0</v>
      </c>
      <c r="H17" s="126"/>
    </row>
    <row r="18" spans="1:8" ht="19.5" customHeight="1" x14ac:dyDescent="0.2">
      <c r="A18" s="129" t="s">
        <v>20</v>
      </c>
      <c r="B18" s="130">
        <v>10.55064</v>
      </c>
      <c r="C18" s="131">
        <v>0.43961</v>
      </c>
      <c r="D18" s="130">
        <v>0</v>
      </c>
      <c r="E18" s="131">
        <v>0</v>
      </c>
      <c r="F18" s="130">
        <v>0.69652999999999998</v>
      </c>
      <c r="G18" s="130">
        <v>2.9020000000000001E-2</v>
      </c>
      <c r="H18" s="126"/>
    </row>
    <row r="19" spans="1:8" ht="19.5" customHeight="1" x14ac:dyDescent="0.2">
      <c r="A19" s="126" t="s">
        <v>9</v>
      </c>
      <c r="B19" s="127">
        <v>4.75</v>
      </c>
      <c r="C19" s="128">
        <v>0.19800000000000001</v>
      </c>
      <c r="D19" s="127">
        <v>0</v>
      </c>
      <c r="E19" s="128">
        <v>0</v>
      </c>
      <c r="F19" s="127">
        <v>0</v>
      </c>
      <c r="G19" s="127">
        <v>0</v>
      </c>
      <c r="H19" s="126"/>
    </row>
    <row r="20" spans="1:8" ht="19.5" customHeight="1" x14ac:dyDescent="0.2">
      <c r="A20" s="129" t="s">
        <v>14</v>
      </c>
      <c r="B20" s="130">
        <v>0.28699999999999998</v>
      </c>
      <c r="C20" s="131">
        <v>0</v>
      </c>
      <c r="D20" s="130">
        <v>4.2000000000000003E-2</v>
      </c>
      <c r="E20" s="131">
        <v>0</v>
      </c>
      <c r="F20" s="130">
        <v>0.18099999999999999</v>
      </c>
      <c r="G20" s="131">
        <v>0</v>
      </c>
    </row>
    <row r="21" spans="1:8" ht="20.25" customHeight="1" x14ac:dyDescent="0.25">
      <c r="A21" s="132" t="s">
        <v>29</v>
      </c>
      <c r="B21" s="133">
        <f t="shared" ref="B21:G21" si="0">SUM(B5:B20)</f>
        <v>843.61864000000003</v>
      </c>
      <c r="C21" s="134">
        <f t="shared" si="0"/>
        <v>35.047150000000002</v>
      </c>
      <c r="D21" s="133">
        <f t="shared" si="0"/>
        <v>135.39099999999999</v>
      </c>
      <c r="E21" s="134">
        <f t="shared" si="0"/>
        <v>5.6350000000000007</v>
      </c>
      <c r="F21" s="133">
        <f t="shared" si="0"/>
        <v>472.23730999999998</v>
      </c>
      <c r="G21" s="134">
        <f t="shared" si="0"/>
        <v>22.642779999999998</v>
      </c>
    </row>
    <row r="22" spans="1:8" x14ac:dyDescent="0.2">
      <c r="A22" s="135" t="s">
        <v>109</v>
      </c>
    </row>
  </sheetData>
  <mergeCells count="3">
    <mergeCell ref="B3:C3"/>
    <mergeCell ref="D3:E3"/>
    <mergeCell ref="F3:G3"/>
  </mergeCell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Contents</vt:lpstr>
      <vt:lpstr>Notes</vt:lpstr>
      <vt:lpstr>Glossary</vt:lpstr>
      <vt:lpstr>Activity</vt:lpstr>
      <vt:lpstr>Oil and Condensate</vt:lpstr>
      <vt:lpstr>Gas</vt:lpstr>
      <vt:lpstr>LPG</vt:lpstr>
      <vt:lpstr>Gas and LPG combined</vt:lpstr>
      <vt:lpstr>Gas System Deliverability</vt:lpstr>
      <vt:lpstr>2C Resources</vt:lpstr>
      <vt:lpstr>Petroleum Initially in Place</vt:lpstr>
      <vt:lpstr>Oil Production Profile</vt:lpstr>
      <vt:lpstr>Gas LPG Production Profile</vt:lpstr>
      <vt:lpstr>'2C Resources'!Print_Area</vt:lpstr>
      <vt:lpstr>Gas!Print_Area</vt:lpstr>
      <vt:lpstr>'Gas and LPG combined'!Print_Area</vt:lpstr>
      <vt:lpstr>'Gas LPG Production Profile'!Print_Area</vt:lpstr>
      <vt:lpstr>'Gas System Deliverability'!Print_Area</vt:lpstr>
      <vt:lpstr>LPG!Print_Area</vt:lpstr>
      <vt:lpstr>'Oil and Condensate'!Print_Area</vt:lpstr>
      <vt:lpstr>'Oil Production Profile'!Print_Area</vt:lpstr>
      <vt:lpstr>'Petroleum Initially in Place'!Print_Area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Petroleum reserves 1 Jan 2019</dc:title>
  <cp:keywords>MAKO ID 174747934</cp:keywords>
  <cp:lastPrinted>2016-06-28T20:34:17Z</cp:lastPrinted>
  <dcterms:created xsi:type="dcterms:W3CDTF">2012-07-01T23:39:28Z</dcterms:created>
  <dcterms:modified xsi:type="dcterms:W3CDTF">2025-05-22T01:41:10Z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2025-05-22T01:41:09Z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00e49e2e-5be4-40a6-b417-301958dfae88</vt:lpwstr>
  </property>
  <property fmtid="{D5CDD505-2E9C-101B-9397-08002B2CF9AE}" pid="8" name="MSIP_Label_738466f7-346c-47bb-a4d2-4a6558d61975_ContentBits">
    <vt:lpwstr>0</vt:lpwstr>
  </property>
</Properties>
</file>