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ienewzealand-my.sharepoint.com/personal/jan-yves_ruzicka_mbie_govt_nz/Documents/Documents/Docs/Inbox/Historical webtables/"/>
    </mc:Choice>
  </mc:AlternateContent>
  <xr:revisionPtr revIDLastSave="1" documentId="11_9DDC36B0E399914FA8E1259B56895079B56F1A84" xr6:coauthVersionLast="47" xr6:coauthVersionMax="47" xr10:uidLastSave="{CA1D230D-A77A-4B5A-92C0-011D1BC2BE2B}"/>
  <bookViews>
    <workbookView xWindow="-120" yWindow="-120" windowWidth="29040" windowHeight="15720" tabRatio="692" xr2:uid="{00000000-000D-0000-FFFF-FFFF00000000}"/>
  </bookViews>
  <sheets>
    <sheet name="Contents" sheetId="37" r:id="rId1"/>
    <sheet name="Charts" sheetId="58" r:id="rId2"/>
    <sheet name="Oil and Condensate" sheetId="35" r:id="rId3"/>
    <sheet name="Gas" sheetId="36" r:id="rId4"/>
    <sheet name="LPG" sheetId="62" r:id="rId5"/>
    <sheet name="Gas and LPG Combined" sheetId="63" r:id="rId6"/>
    <sheet name="Activity" sheetId="30" r:id="rId7"/>
    <sheet name="Gas System Deliverability" sheetId="32" r:id="rId8"/>
    <sheet name="2C Resources" sheetId="33" r:id="rId9"/>
    <sheet name="Petroleum Initially in Place" sheetId="34" r:id="rId10"/>
    <sheet name="Gas LPG Production Profile" sheetId="61" r:id="rId11"/>
    <sheet name="Oil Production Profile" sheetId="60" r:id="rId12"/>
  </sheets>
  <definedNames>
    <definedName name="_xlnm._FilterDatabase" localSheetId="10" hidden="1">'Gas LPG Production Profile'!#REF!</definedName>
    <definedName name="_xlnm.Print_Area" localSheetId="8">'2C Resources'!$A$1:$G$20</definedName>
    <definedName name="_xlnm.Print_Area" localSheetId="6">Activity!$A$1:$Q$37</definedName>
    <definedName name="_xlnm.Print_Area" localSheetId="3">Gas!$A$1:$AG$32</definedName>
    <definedName name="_xlnm.Print_Area" localSheetId="5">'Gas and LPG Combined'!$A$1:$AG$35</definedName>
    <definedName name="_xlnm.Print_Area" localSheetId="10">'Gas LPG Production Profile'!$A$1:$AY$32</definedName>
    <definedName name="_xlnm.Print_Area" localSheetId="7">'Gas System Deliverability'!$A$1:$H$21</definedName>
    <definedName name="_xlnm.Print_Area" localSheetId="4">LPG!$A$1:$AG$35</definedName>
    <definedName name="_xlnm.Print_Area" localSheetId="2">'Oil and Condensate'!$A$1:$T$30</definedName>
    <definedName name="_xlnm.Print_Area" localSheetId="11">'Oil Production Profile'!$A$1:$AY$24</definedName>
    <definedName name="_xlnm.Print_Area" localSheetId="9">'Petroleum Initially in Place'!$A$1:$U$31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8" l="1"/>
  <c r="R31" i="30" l="1"/>
  <c r="R27" i="30"/>
  <c r="R23" i="30"/>
  <c r="R22" i="30"/>
  <c r="R21" i="30"/>
  <c r="R19" i="30"/>
  <c r="R18" i="30"/>
  <c r="R12" i="30"/>
  <c r="R11" i="30"/>
  <c r="R10" i="30"/>
  <c r="R13" i="30" s="1"/>
  <c r="S31" i="30"/>
  <c r="S27" i="30"/>
  <c r="S22" i="30"/>
  <c r="S21" i="30"/>
  <c r="S20" i="30"/>
  <c r="S19" i="30"/>
  <c r="S18" i="30"/>
  <c r="S12" i="30"/>
  <c r="S11" i="30"/>
  <c r="S10" i="30"/>
  <c r="S9" i="30"/>
  <c r="S5" i="30"/>
  <c r="R20" i="30" l="1"/>
  <c r="S23" i="30"/>
  <c r="S13" i="30"/>
  <c r="F20" i="33"/>
  <c r="E20" i="33"/>
  <c r="D20" i="33"/>
  <c r="C20" i="33"/>
  <c r="C24" i="60" l="1"/>
  <c r="D24" i="60"/>
  <c r="E24" i="60"/>
  <c r="F24" i="60"/>
  <c r="G24" i="60"/>
  <c r="H24" i="60"/>
  <c r="I24" i="60"/>
  <c r="J24" i="60"/>
  <c r="K24" i="60"/>
  <c r="L24" i="60"/>
  <c r="M24" i="60"/>
  <c r="N24" i="60"/>
  <c r="O24" i="60"/>
  <c r="P24" i="60"/>
  <c r="Q24" i="60"/>
  <c r="R24" i="60"/>
  <c r="S24" i="60"/>
  <c r="T24" i="60"/>
  <c r="U24" i="60"/>
  <c r="V24" i="60"/>
  <c r="W24" i="60"/>
  <c r="X24" i="60"/>
  <c r="Y24" i="60"/>
  <c r="Z24" i="60"/>
  <c r="AA24" i="60"/>
  <c r="AB24" i="60"/>
  <c r="AC24" i="60"/>
  <c r="AD24" i="60"/>
  <c r="AE24" i="60"/>
  <c r="AF24" i="60"/>
  <c r="AG24" i="60"/>
  <c r="AH24" i="60"/>
  <c r="AI24" i="60"/>
  <c r="B23" i="61" l="1"/>
  <c r="C23" i="61"/>
  <c r="D23" i="61"/>
  <c r="E23" i="61"/>
  <c r="F23" i="61"/>
  <c r="G23" i="61"/>
  <c r="H23" i="61"/>
  <c r="I23" i="61"/>
  <c r="J23" i="61"/>
  <c r="K23" i="61"/>
  <c r="L23" i="61"/>
  <c r="M23" i="61"/>
  <c r="N23" i="61"/>
  <c r="O23" i="61"/>
  <c r="P23" i="61"/>
  <c r="Q23" i="61"/>
  <c r="R23" i="61"/>
  <c r="S23" i="61"/>
  <c r="T23" i="61"/>
  <c r="U23" i="61"/>
  <c r="V23" i="61"/>
  <c r="W23" i="61"/>
  <c r="X23" i="61"/>
  <c r="Y23" i="61"/>
  <c r="Z23" i="61"/>
  <c r="AA23" i="61"/>
  <c r="AB23" i="61"/>
  <c r="AC23" i="61"/>
  <c r="AD23" i="61"/>
  <c r="AE23" i="61"/>
  <c r="AF23" i="61"/>
  <c r="AG23" i="61"/>
  <c r="AH23" i="61"/>
  <c r="AI23" i="61"/>
  <c r="AJ23" i="61"/>
  <c r="AK23" i="61"/>
  <c r="E30" i="34" l="1"/>
  <c r="F30" i="34"/>
  <c r="G30" i="34"/>
  <c r="H30" i="34"/>
  <c r="I30" i="34"/>
  <c r="J30" i="34"/>
  <c r="K30" i="34"/>
  <c r="L30" i="34"/>
  <c r="M30" i="34"/>
  <c r="N30" i="34"/>
  <c r="O30" i="34"/>
  <c r="P30" i="34"/>
  <c r="Q30" i="34"/>
  <c r="R30" i="34"/>
  <c r="S30" i="34"/>
  <c r="T30" i="34"/>
  <c r="U30" i="34"/>
  <c r="D30" i="34"/>
  <c r="B8" i="58" l="1"/>
  <c r="C8" i="58"/>
  <c r="M32" i="61" l="1"/>
  <c r="N32" i="61"/>
  <c r="O32" i="61"/>
  <c r="P32" i="61"/>
  <c r="Q32" i="61"/>
  <c r="R32" i="61"/>
  <c r="G21" i="32" l="1"/>
  <c r="F21" i="32"/>
  <c r="E21" i="32"/>
  <c r="D21" i="32"/>
  <c r="C21" i="32"/>
  <c r="B21" i="32"/>
  <c r="C4" i="58" l="1"/>
  <c r="C19" i="58"/>
  <c r="B19" i="58"/>
  <c r="C15" i="58"/>
  <c r="B15" i="58"/>
  <c r="C18" i="58"/>
  <c r="B18" i="58"/>
  <c r="C17" i="58"/>
  <c r="B17" i="58"/>
  <c r="C16" i="58"/>
  <c r="B16" i="58"/>
  <c r="C14" i="58"/>
  <c r="B14" i="58"/>
  <c r="C13" i="58"/>
  <c r="B13" i="58"/>
  <c r="C10" i="58"/>
  <c r="B10" i="58"/>
  <c r="C7" i="58"/>
  <c r="B7" i="58"/>
  <c r="C9" i="58"/>
  <c r="B9" i="58"/>
  <c r="C11" i="58"/>
  <c r="B11" i="58"/>
  <c r="C12" i="58"/>
  <c r="B12" i="58"/>
  <c r="C6" i="58"/>
  <c r="B6" i="58"/>
  <c r="C5" i="58"/>
  <c r="B5" i="58"/>
  <c r="B4" i="58"/>
  <c r="D6" i="58" l="1"/>
  <c r="D11" i="58"/>
  <c r="D7" i="58"/>
  <c r="D13" i="58"/>
  <c r="D16" i="58"/>
  <c r="D18" i="58"/>
  <c r="D19" i="58"/>
  <c r="D4" i="58"/>
  <c r="D8" i="58"/>
  <c r="D5" i="58"/>
  <c r="D12" i="58"/>
  <c r="D9" i="58"/>
  <c r="D10" i="58"/>
  <c r="D14" i="58"/>
  <c r="D17" i="58"/>
  <c r="D15" i="58"/>
  <c r="L32" i="61"/>
  <c r="K32" i="61"/>
  <c r="J32" i="61"/>
  <c r="I32" i="61"/>
  <c r="H32" i="61"/>
  <c r="G32" i="61"/>
  <c r="F32" i="61"/>
  <c r="E32" i="61"/>
  <c r="D32" i="61"/>
  <c r="C32" i="61"/>
  <c r="B32" i="61"/>
  <c r="AY24" i="60" l="1"/>
  <c r="AX24" i="60"/>
  <c r="AW24" i="60"/>
  <c r="AV24" i="60"/>
  <c r="AU24" i="60"/>
  <c r="AT24" i="60"/>
  <c r="AS24" i="60"/>
  <c r="AR24" i="60"/>
  <c r="AQ24" i="60"/>
  <c r="AP24" i="60"/>
  <c r="AO24" i="60"/>
  <c r="AN24" i="60"/>
  <c r="AM24" i="60"/>
  <c r="AL24" i="60"/>
  <c r="AK24" i="60"/>
  <c r="AJ24" i="60"/>
  <c r="B28" i="58" l="1"/>
  <c r="B31" i="58"/>
  <c r="B29" i="58"/>
  <c r="B32" i="58"/>
  <c r="B35" i="58"/>
  <c r="B34" i="58"/>
  <c r="B33" i="58"/>
  <c r="B36" i="58"/>
  <c r="B37" i="58"/>
  <c r="B38" i="58"/>
  <c r="B39" i="58"/>
  <c r="B40" i="58"/>
  <c r="C39" i="58" l="1"/>
  <c r="C33" i="58"/>
  <c r="C32" i="58"/>
  <c r="C38" i="58"/>
  <c r="C34" i="58"/>
  <c r="C29" i="58"/>
  <c r="C37" i="58"/>
  <c r="C35" i="58"/>
  <c r="C31" i="58"/>
  <c r="C40" i="58"/>
  <c r="C36" i="58"/>
  <c r="C30" i="58"/>
  <c r="C28" i="58"/>
</calcChain>
</file>

<file path=xl/sharedStrings.xml><?xml version="1.0" encoding="utf-8"?>
<sst xmlns="http://schemas.openxmlformats.org/spreadsheetml/2006/main" count="634" uniqueCount="253">
  <si>
    <t>Kupe</t>
  </si>
  <si>
    <t>Maui</t>
  </si>
  <si>
    <t>McKee</t>
  </si>
  <si>
    <t>Mangahewa</t>
  </si>
  <si>
    <t>Kapuni</t>
  </si>
  <si>
    <t>Pohokura</t>
  </si>
  <si>
    <t>Tui</t>
  </si>
  <si>
    <t>Maari</t>
  </si>
  <si>
    <t>Turangi</t>
  </si>
  <si>
    <t>Radnor</t>
  </si>
  <si>
    <t>Kowhai</t>
  </si>
  <si>
    <t>Surrey</t>
  </si>
  <si>
    <t>Cheal</t>
  </si>
  <si>
    <t>Rimu</t>
  </si>
  <si>
    <t>Copper Moki</t>
  </si>
  <si>
    <t>Waihapa/Ngaere</t>
  </si>
  <si>
    <t>Tariki</t>
  </si>
  <si>
    <t>Moturoa</t>
  </si>
  <si>
    <t>Kauri</t>
  </si>
  <si>
    <t>mmbbl</t>
  </si>
  <si>
    <t>Mm3</t>
  </si>
  <si>
    <t>PJ</t>
  </si>
  <si>
    <t>Sidewinder</t>
  </si>
  <si>
    <t>Ngatoro</t>
  </si>
  <si>
    <t>Kauri/Manutahi</t>
  </si>
  <si>
    <t>Field</t>
  </si>
  <si>
    <t>Type</t>
  </si>
  <si>
    <t>mmbbls</t>
  </si>
  <si>
    <t>Condensate</t>
  </si>
  <si>
    <t>Bcf</t>
  </si>
  <si>
    <t>Maui*</t>
  </si>
  <si>
    <t>Mangahewa*</t>
  </si>
  <si>
    <t>Kupe*</t>
  </si>
  <si>
    <t>kt</t>
  </si>
  <si>
    <t>Total</t>
  </si>
  <si>
    <t xml:space="preserve">National Totals – Activity Statistics Combined for PPPs, PEPs, PMPs and PMLs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</si>
  <si>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</si>
  <si>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</si>
  <si>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</si>
  <si>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</si>
  <si>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</si>
  <si>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</si>
  <si>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</si>
  <si>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</si>
  <si>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</si>
  <si>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</si>
  <si>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</si>
  <si>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</si>
  <si>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</si>
  <si>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Exploration Wells</t>
  </si>
  <si>
    <t>Appraisal Wells</t>
  </si>
  <si>
    <t>Development Wells</t>
  </si>
  <si>
    <t>Total Wells Drilled</t>
  </si>
  <si>
    <t>Exploration Well Metres Made</t>
  </si>
  <si>
    <t>Appraisal Wells Metres Made</t>
  </si>
  <si>
    <t>Development Wells Metres Made</t>
  </si>
  <si>
    <t>Total Metres Made</t>
  </si>
  <si>
    <t>Exploration Well Expenditure ($NZDm)</t>
  </si>
  <si>
    <t>Appraisal Well Expenditure ($NZDm)</t>
  </si>
  <si>
    <t>Development Well Expenditure ($NZDm)</t>
  </si>
  <si>
    <t>Total Well Expenditure ($NZDm)</t>
  </si>
  <si>
    <t>2-D Seismic Acquired (km)</t>
  </si>
  <si>
    <t>2-D Seismic Reprocessed (km)</t>
  </si>
  <si>
    <r>
      <t>3-D Seismic Acquired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</si>
  <si>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t>3-D Seismic Reprocessed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</si>
  <si>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t>Acquisition Expenditure</t>
  </si>
  <si>
    <t>Reprocessing Expenditure</t>
  </si>
  <si>
    <t>Total Seismic Expenditure ($NZDm)</t>
  </si>
  <si>
    <t>PEP &amp; PPP National Expenditure ($NZDm)</t>
  </si>
  <si>
    <t>PMP/PML National Expenditure ($NZDm)</t>
  </si>
  <si>
    <t>Expenditure, All Permits – National Total ($NZDm)</t>
  </si>
  <si>
    <t>PPPs Granted</t>
  </si>
  <si>
    <t>PEPs Granted</t>
  </si>
  <si>
    <t>PMPs Granted</t>
  </si>
  <si>
    <t>Total Permits Granted</t>
  </si>
  <si>
    <t>Permits surrenderred</t>
  </si>
  <si>
    <t>Permits expired</t>
  </si>
  <si>
    <t>Permits revoked</t>
  </si>
  <si>
    <t>Total Permits Ended</t>
  </si>
  <si>
    <t>Number of PEPs &amp; PPPs at Granted Status</t>
  </si>
  <si>
    <t>Number of PMPs and PMLs at Granted Status</t>
  </si>
  <si>
    <t>PEPs = Petroleum exploration permits.</t>
  </si>
  <si>
    <t>PPPs = Petroleum prospecting permits.</t>
  </si>
  <si>
    <t>PMPs = Petroleum mining permits (production permits).</t>
  </si>
  <si>
    <t>PMLs = Petroleum mining licences (production permits).</t>
  </si>
  <si>
    <t>2000</t>
  </si>
  <si>
    <t>2001</t>
  </si>
  <si>
    <t>Maximum deliverability</t>
  </si>
  <si>
    <t>Minimum deliverability</t>
  </si>
  <si>
    <t>TJ/day</t>
  </si>
  <si>
    <t>TJ/hour</t>
  </si>
  <si>
    <t>McKee plant</t>
  </si>
  <si>
    <t>Greater Ngatoro</t>
  </si>
  <si>
    <t>Oil 
(million barrels)</t>
  </si>
  <si>
    <t>Condensate 
(million barrels)</t>
  </si>
  <si>
    <t>LPG 
(1,000 tonnes)</t>
  </si>
  <si>
    <t>Gas 
(PJ)</t>
  </si>
  <si>
    <t xml:space="preserve"> accumulations, but for which the applied project(s) are not yet considered mature</t>
  </si>
  <si>
    <t>enough for commercial development due to one or more contingencies.</t>
  </si>
  <si>
    <t>Gas</t>
  </si>
  <si>
    <t>Reserves, Activity and Field Data</t>
  </si>
  <si>
    <t>Reserves Tables</t>
  </si>
  <si>
    <t xml:space="preserve">Tables are updated every year along with the latest </t>
  </si>
  <si>
    <t>Energy in New Zealand publication</t>
  </si>
  <si>
    <t>Oil and Condensate</t>
  </si>
  <si>
    <t>Recoverable and Remaining Oil and Condensate Reserves (Mm3, mmbbl, PJ)</t>
  </si>
  <si>
    <t>Gas and LPG</t>
  </si>
  <si>
    <t>Recoverable and Remaining Gas Reserves (Mm3, Bcf, PJ)</t>
  </si>
  <si>
    <t>Activity</t>
  </si>
  <si>
    <t>Petroleum exploration activity data</t>
  </si>
  <si>
    <t>Field Data</t>
  </si>
  <si>
    <t>Gas System Deliverability</t>
  </si>
  <si>
    <t>Maximum, Minimum, and Average System Deliverability at Fields</t>
  </si>
  <si>
    <t>2C Resources</t>
  </si>
  <si>
    <t>Contingent Resources</t>
  </si>
  <si>
    <t>Petroleum Initially in Place</t>
  </si>
  <si>
    <t>Oil (mmbbl) and Gas (Mm3, Bcf, PJ)</t>
  </si>
  <si>
    <t>Crude</t>
  </si>
  <si>
    <t>1P</t>
  </si>
  <si>
    <t>2P</t>
  </si>
  <si>
    <t>3P</t>
  </si>
  <si>
    <t>Oil/Condensate</t>
  </si>
  <si>
    <t>Ultimate Recoverable (1P)</t>
  </si>
  <si>
    <t>Ultimate Recoverable (2P)</t>
  </si>
  <si>
    <t>Ultimate Recoverable (3P)</t>
  </si>
  <si>
    <t>Daily_min</t>
  </si>
  <si>
    <t>Daily_max</t>
  </si>
  <si>
    <t>Daily_avg</t>
  </si>
  <si>
    <t>Hourly_min</t>
  </si>
  <si>
    <t>Hourly_max</t>
  </si>
  <si>
    <t>Hourly_avg</t>
  </si>
  <si>
    <t>Condensate/Crude</t>
  </si>
  <si>
    <t>Liquids</t>
  </si>
  <si>
    <t>Oil</t>
  </si>
  <si>
    <t>Cheal*</t>
  </si>
  <si>
    <t>energyinfo@mbie.govt.nz</t>
  </si>
  <si>
    <t>Gas Production Profile</t>
  </si>
  <si>
    <t>Oil and Condensate Production Profile</t>
  </si>
  <si>
    <t>Future estimated natural gas production profile (PJ)</t>
  </si>
  <si>
    <t>Future estimated oil and condensate production profile (mmbbl)</t>
  </si>
  <si>
    <t>Share of total</t>
  </si>
  <si>
    <t>Remaining Reserves (mmbbl)</t>
  </si>
  <si>
    <t>Remaining Reserves (PJ)</t>
  </si>
  <si>
    <r>
      <t>Contingent resources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</si>
  <si>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Estimated quantities, at a given date, potentially recoverable from known</t>
    </r>
  </si>
  <si>
    <t>Crude Oil and Condensate Production Profile (Forecast) – mmbbl</t>
  </si>
  <si>
    <t>Ahuroa Gas Storage</t>
  </si>
  <si>
    <t>*Includes Cheal Northeast</t>
  </si>
  <si>
    <t>2015</t>
  </si>
  <si>
    <t>Crude/Condensate</t>
  </si>
  <si>
    <t>*Crude Contingent Resources from Ruru permit only. Condensate and gas from</t>
  </si>
  <si>
    <t>Maui and Ruru included. LPG from Maui.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</si>
  <si>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</si>
  <si>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</si>
  <si>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</si>
  <si>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</si>
  <si>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</si>
  <si>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</si>
  <si>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</si>
  <si>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</si>
  <si>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</si>
  <si>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</si>
  <si>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</si>
  <si>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</si>
  <si>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</si>
  <si>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</si>
  <si>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</si>
  <si>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</si>
  <si>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</si>
  <si>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</si>
  <si>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</si>
  <si>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</si>
  <si>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</si>
  <si>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</si>
  <si>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</si>
  <si>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</si>
  <si>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</si>
  <si>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</si>
  <si>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</si>
  <si>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</si>
  <si>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</si>
  <si>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</si>
  <si>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</si>
  <si>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</si>
  <si>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</si>
  <si>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</si>
  <si>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</si>
  <si>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</si>
  <si>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</si>
  <si>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</si>
  <si>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</si>
  <si>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</si>
  <si>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</si>
  <si>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</si>
  <si>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</si>
  <si>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</si>
  <si>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</si>
  <si>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</si>
  <si>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</si>
  <si>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</si>
  <si>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</si>
  <si>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</si>
  <si>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</si>
  <si>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r>
      <t>Gas Production Profile (Forecast) – PJ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</si>
  <si>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Conversion to PJ from bcf using 1 ft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= 0.0283168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 and weighted average calorific values from each individual field</t>
    </r>
  </si>
  <si>
    <t>Puka</t>
  </si>
  <si>
    <t>Karewa</t>
  </si>
  <si>
    <t>Supplejack</t>
  </si>
  <si>
    <r>
      <t>LPG Production Profile (Forecast) – PJ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</si>
  <si>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Rimu/Kauri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</si>
  <si>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Conversion to PJ from kt using 1 PJ = 20.25 kt </t>
    </r>
  </si>
  <si>
    <t>Cheal E</t>
  </si>
  <si>
    <t>Gas System Deliverability - 2017</t>
  </si>
  <si>
    <t>Actual average for 2017</t>
  </si>
  <si>
    <t>Contingent Resources - as at 1 January 2018</t>
  </si>
  <si>
    <t>Wingrove</t>
  </si>
  <si>
    <t>Oil and Condensate Reserves - as at 1 January 2018</t>
  </si>
  <si>
    <t>Remaining Reserve (1P) as at 1 January 2018</t>
  </si>
  <si>
    <t>Remaining Reserve (2P) as at 1 January 2018</t>
  </si>
  <si>
    <t>Remaining Reserve (3P) as at 1 January 2018</t>
  </si>
  <si>
    <t>Maari*</t>
  </si>
  <si>
    <t>Ngatoro*</t>
  </si>
  <si>
    <t>Turangi*</t>
  </si>
  <si>
    <r>
      <t>Total</t>
    </r>
    <r>
      <rPr>
        <b/>
        <vertAlign val="superscript"/>
        <sz val="10"/>
        <color theme="1"/>
        <rFont val="Arial"/>
        <family val="2"/>
      </rPr>
      <t>(1)</t>
    </r>
  </si>
  <si>
    <r>
      <t>All fields</t>
    </r>
    <r>
      <rPr>
        <b/>
        <vertAlign val="superscript"/>
        <sz val="10"/>
        <color theme="1"/>
        <rFont val="Arial"/>
        <family val="2"/>
      </rPr>
      <t>(2)</t>
    </r>
  </si>
  <si>
    <r>
      <t>1</t>
    </r>
    <r>
      <rPr>
        <sz val="11"/>
        <color theme="1"/>
        <rFont val="Calibri"/>
        <family val="2"/>
        <scheme val="minor"/>
      </rPr>
      <t>Arithmetic total</t>
    </r>
  </si>
  <si>
    <r>
      <t>2</t>
    </r>
    <r>
      <rPr>
        <sz val="11"/>
        <color theme="1"/>
        <rFont val="Calibri"/>
        <family val="2"/>
        <scheme val="minor"/>
      </rPr>
      <t>The 'All fields' 1P and 3P values were estimated based on probabilistic summation using a Monte Carlo simulation. Arithmetic summation of 1P values will return a number with a much lower probability of occurring. 2P values may be totalled safely using arithmetic summation since they are the mid-point of the probability distribution.</t>
    </r>
  </si>
  <si>
    <t>*Maari includes Maari and Manaia</t>
  </si>
  <si>
    <t>*Ngatoro includes Ngatoro, Kaimiro, Windsor, and Goldie</t>
  </si>
  <si>
    <t>*Turangi includes Turangi, Ohanga, Onaero, and Urenui</t>
  </si>
  <si>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Natural Gas - as at 1 January 2018</t>
    </r>
  </si>
  <si>
    <r>
      <t>3</t>
    </r>
    <r>
      <rPr>
        <sz val="11"/>
        <color theme="1"/>
        <rFont val="Calibri"/>
        <family val="2"/>
        <scheme val="minor"/>
      </rPr>
      <t>These figures only represent natural gas reserves and do not include reserves of LPG.</t>
    </r>
  </si>
  <si>
    <t>LPG Reserves - as at 1 January 2018</t>
  </si>
  <si>
    <t>Natural Gas and LPG Reserves - as at 1 January 2018</t>
  </si>
  <si>
    <t>Maui^</t>
  </si>
  <si>
    <t>Mangahewa^</t>
  </si>
  <si>
    <t>Kupe^</t>
  </si>
  <si>
    <t>Rimu^</t>
  </si>
  <si>
    <r>
      <t>3</t>
    </r>
    <r>
      <rPr>
        <sz val="11"/>
        <color theme="1"/>
        <rFont val="Calibri"/>
        <family val="2"/>
        <scheme val="minor"/>
      </rPr>
      <t>These figures represent the combined total of gas and LPG reserves. Units were limited to petajoules (PJ) for ease of comparison.</t>
    </r>
  </si>
  <si>
    <t>*Ngatoro includes Ngatoro, Kaimiro, Windsor, and Goldie.</t>
  </si>
  <si>
    <t>*Turangi includes Turangi, Ohanga, Onaero, and Urenui.</t>
  </si>
  <si>
    <t>^ Indicates field includes LPG reserves.</t>
  </si>
  <si>
    <t>Produced by
Energy and Building Trends
Ministry of Business, Innovation &amp; Employment</t>
  </si>
  <si>
    <t>LPG</t>
  </si>
  <si>
    <t>Recoverable and Remaining LPG Reserves (kt, PJ)</t>
  </si>
  <si>
    <t>Recoverable and Remaining Gas and LPG Reserves Combined (PJ)</t>
  </si>
  <si>
    <t xml:space="preserve">Maari &amp; Manaia </t>
  </si>
  <si>
    <t>Tui, Amokura &amp; Pateke</t>
  </si>
  <si>
    <t xml:space="preserve">Kauri &amp; Manutahi </t>
  </si>
  <si>
    <t xml:space="preserve">Tariki </t>
  </si>
  <si>
    <t>Petroleum initially in place - as at 1 January 2018</t>
  </si>
  <si>
    <t>Oil and Condensate Remaining Reserves as at 1 January 2018</t>
  </si>
  <si>
    <t>Natural Gas and LPG Remaining Reserves as at 1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</si>
</sst>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#,##0.0_ ;\-#,##0.0\ "/>
    <numFmt numFmtId="169" formatCode="&quot;$&quot;#,##0.00"/>
    <numFmt numFmtId="170" formatCode="&quot;$&quot;#,##0"/>
    <numFmt numFmtId="171" formatCode="0.0%"/>
    <numFmt numFmtId="172" formatCode="#,##0.00_ ;\-#,##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8"/>
      <color indexed="9"/>
      <name val="Arial"/>
      <family val="2"/>
    </font>
    <font>
      <u/>
      <sz val="10"/>
      <color indexed="24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1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9"/>
      </left>
      <right style="medium">
        <color indexed="19"/>
      </right>
      <top/>
      <bottom/>
      <diagonal/>
    </border>
  </borders>
  <cellStyleXfs count="587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>
      <alignment vertical="top"/>
    </xf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8" fillId="0" borderId="0" applyFont="0" applyFill="0" applyBorder="0" applyAlignment="0" applyProtection="0"/>
    <xf numFmtId="0" fontId="20" fillId="0" borderId="0"/>
    <xf numFmtId="0" fontId="8" fillId="0" borderId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7">
    <xf numFmtId="0" fontId="0" fillId="0" borderId="0" xfId="0"/>
    <xf numFmtId="0" fontId="24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 wrapText="1"/>
    </xf>
    <xf numFmtId="169" fontId="24" fillId="0" borderId="0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170" fontId="24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7" fillId="0" borderId="0" xfId="549" applyFont="1"/>
    <xf numFmtId="0" fontId="7" fillId="2" borderId="0" xfId="549" applyFill="1"/>
    <xf numFmtId="0" fontId="7" fillId="2" borderId="1" xfId="549" applyFill="1" applyBorder="1"/>
    <xf numFmtId="0" fontId="7" fillId="2" borderId="3" xfId="549" applyFill="1" applyBorder="1"/>
    <xf numFmtId="0" fontId="7" fillId="2" borderId="2" xfId="549" applyFill="1" applyBorder="1" applyAlignment="1"/>
    <xf numFmtId="0" fontId="7" fillId="2" borderId="42" xfId="549" applyFill="1" applyBorder="1" applyAlignment="1"/>
    <xf numFmtId="0" fontId="7" fillId="2" borderId="3" xfId="549" applyFill="1" applyBorder="1" applyAlignment="1"/>
    <xf numFmtId="0" fontId="7" fillId="5" borderId="38" xfId="549" applyFill="1" applyBorder="1"/>
    <xf numFmtId="167" fontId="7" fillId="5" borderId="0" xfId="549" applyNumberFormat="1" applyFill="1" applyBorder="1" applyAlignment="1">
      <alignment horizontal="center"/>
    </xf>
    <xf numFmtId="0" fontId="7" fillId="2" borderId="38" xfId="549" applyFill="1" applyBorder="1"/>
    <xf numFmtId="167" fontId="7" fillId="2" borderId="0" xfId="549" applyNumberFormat="1" applyFill="1" applyBorder="1" applyAlignment="1">
      <alignment horizontal="center"/>
    </xf>
    <xf numFmtId="167" fontId="7" fillId="2" borderId="4" xfId="549" applyNumberFormat="1" applyFill="1" applyBorder="1" applyAlignment="1">
      <alignment horizontal="center"/>
    </xf>
    <xf numFmtId="0" fontId="17" fillId="5" borderId="41" xfId="549" applyFont="1" applyFill="1" applyBorder="1"/>
    <xf numFmtId="167" fontId="17" fillId="5" borderId="40" xfId="549" applyNumberFormat="1" applyFont="1" applyFill="1" applyBorder="1" applyAlignment="1">
      <alignment horizontal="center"/>
    </xf>
    <xf numFmtId="0" fontId="7" fillId="0" borderId="0" xfId="549"/>
    <xf numFmtId="167" fontId="7" fillId="0" borderId="0" xfId="549" applyNumberFormat="1"/>
    <xf numFmtId="0" fontId="18" fillId="0" borderId="18" xfId="549" applyFont="1" applyBorder="1" applyAlignment="1">
      <alignment horizontal="center" wrapText="1"/>
    </xf>
    <xf numFmtId="0" fontId="18" fillId="0" borderId="19" xfId="549" applyFont="1" applyFill="1" applyBorder="1" applyAlignment="1">
      <alignment horizontal="center" wrapText="1"/>
    </xf>
    <xf numFmtId="0" fontId="18" fillId="0" borderId="20" xfId="549" applyFont="1" applyBorder="1" applyAlignment="1">
      <alignment horizontal="center" wrapText="1"/>
    </xf>
    <xf numFmtId="0" fontId="7" fillId="0" borderId="0" xfId="549" applyFill="1" applyBorder="1"/>
    <xf numFmtId="0" fontId="18" fillId="0" borderId="18" xfId="549" applyFont="1" applyBorder="1" applyAlignment="1">
      <alignment horizontal="center"/>
    </xf>
    <xf numFmtId="0" fontId="18" fillId="0" borderId="19" xfId="549" applyFont="1" applyFill="1" applyBorder="1" applyAlignment="1">
      <alignment horizontal="center"/>
    </xf>
    <xf numFmtId="0" fontId="18" fillId="0" borderId="20" xfId="549" applyFont="1" applyBorder="1" applyAlignment="1">
      <alignment horizontal="center"/>
    </xf>
    <xf numFmtId="0" fontId="15" fillId="0" borderId="0" xfId="549" applyFont="1" applyFill="1" applyBorder="1"/>
    <xf numFmtId="0" fontId="20" fillId="6" borderId="0" xfId="544" applyFill="1"/>
    <xf numFmtId="0" fontId="27" fillId="6" borderId="0" xfId="544" applyFont="1" applyFill="1" applyAlignment="1">
      <alignment vertical="center"/>
    </xf>
    <xf numFmtId="0" fontId="20" fillId="2" borderId="0" xfId="544" applyFill="1"/>
    <xf numFmtId="0" fontId="18" fillId="7" borderId="0" xfId="544" applyFont="1" applyFill="1" applyAlignment="1">
      <alignment horizontal="left" wrapText="1"/>
    </xf>
    <xf numFmtId="0" fontId="28" fillId="2" borderId="0" xfId="551" applyFill="1" applyAlignment="1" applyProtection="1">
      <alignment horizontal="left"/>
    </xf>
    <xf numFmtId="0" fontId="29" fillId="2" borderId="0" xfId="551" applyFont="1" applyFill="1" applyAlignment="1" applyProtection="1">
      <alignment horizontal="left" indent="1"/>
    </xf>
    <xf numFmtId="0" fontId="30" fillId="0" borderId="0" xfId="544" applyFont="1" applyFill="1" applyAlignment="1">
      <alignment vertical="center"/>
    </xf>
    <xf numFmtId="1" fontId="15" fillId="2" borderId="0" xfId="544" applyNumberFormat="1" applyFont="1" applyFill="1" applyBorder="1" applyAlignment="1">
      <alignment horizontal="left" vertical="center"/>
    </xf>
    <xf numFmtId="0" fontId="28" fillId="2" borderId="0" xfId="551" applyFill="1" applyAlignment="1" applyProtection="1">
      <alignment horizontal="left" vertical="top"/>
    </xf>
    <xf numFmtId="0" fontId="28" fillId="2" borderId="0" xfId="551" applyFill="1" applyAlignment="1" applyProtection="1">
      <alignment horizontal="left" indent="1"/>
    </xf>
    <xf numFmtId="0" fontId="12" fillId="2" borderId="0" xfId="371" applyFill="1"/>
    <xf numFmtId="0" fontId="24" fillId="0" borderId="6" xfId="0" applyFont="1" applyFill="1" applyBorder="1" applyAlignment="1">
      <alignment vertical="center" wrapText="1"/>
    </xf>
    <xf numFmtId="169" fontId="24" fillId="0" borderId="34" xfId="0" applyNumberFormat="1" applyFont="1" applyFill="1" applyBorder="1" applyAlignment="1">
      <alignment horizontal="right" vertical="center" wrapText="1"/>
    </xf>
    <xf numFmtId="169" fontId="19" fillId="0" borderId="34" xfId="0" applyNumberFormat="1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vertical="center" wrapText="1"/>
    </xf>
    <xf numFmtId="169" fontId="24" fillId="0" borderId="13" xfId="0" applyNumberFormat="1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vertical="center" wrapText="1"/>
    </xf>
    <xf numFmtId="169" fontId="25" fillId="0" borderId="35" xfId="0" applyNumberFormat="1" applyFont="1" applyFill="1" applyBorder="1" applyAlignment="1">
      <alignment horizontal="right" vertical="center" wrapText="1"/>
    </xf>
    <xf numFmtId="0" fontId="24" fillId="0" borderId="34" xfId="0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right" vertical="center" wrapText="1"/>
    </xf>
    <xf numFmtId="3" fontId="25" fillId="0" borderId="35" xfId="0" applyNumberFormat="1" applyFont="1" applyFill="1" applyBorder="1" applyAlignment="1">
      <alignment horizontal="right" vertical="center" wrapText="1"/>
    </xf>
    <xf numFmtId="3" fontId="25" fillId="0" borderId="14" xfId="0" applyNumberFormat="1" applyFont="1" applyFill="1" applyBorder="1" applyAlignment="1">
      <alignment horizontal="right" vertical="center" wrapText="1"/>
    </xf>
    <xf numFmtId="0" fontId="19" fillId="0" borderId="34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horizontal="right" vertical="center" wrapText="1"/>
    </xf>
    <xf numFmtId="0" fontId="25" fillId="0" borderId="35" xfId="0" applyFont="1" applyFill="1" applyBorder="1" applyAlignment="1">
      <alignment horizontal="right" vertical="center" wrapText="1"/>
    </xf>
    <xf numFmtId="170" fontId="24" fillId="0" borderId="34" xfId="0" applyNumberFormat="1" applyFont="1" applyFill="1" applyBorder="1" applyAlignment="1">
      <alignment horizontal="right" vertical="center" wrapText="1"/>
    </xf>
    <xf numFmtId="170" fontId="25" fillId="0" borderId="35" xfId="0" applyNumberFormat="1" applyFont="1" applyFill="1" applyBorder="1" applyAlignment="1">
      <alignment horizontal="right" vertical="center" wrapText="1"/>
    </xf>
    <xf numFmtId="3" fontId="24" fillId="0" borderId="34" xfId="0" applyNumberFormat="1" applyFont="1" applyFill="1" applyBorder="1" applyAlignment="1">
      <alignment horizontal="right" vertical="center" wrapText="1"/>
    </xf>
    <xf numFmtId="0" fontId="24" fillId="0" borderId="3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right" vertical="center" wrapText="1"/>
    </xf>
    <xf numFmtId="167" fontId="7" fillId="5" borderId="4" xfId="549" applyNumberFormat="1" applyFill="1" applyBorder="1" applyAlignment="1">
      <alignment horizontal="center"/>
    </xf>
    <xf numFmtId="0" fontId="23" fillId="2" borderId="0" xfId="549" applyFont="1" applyFill="1"/>
    <xf numFmtId="167" fontId="17" fillId="5" borderId="43" xfId="549" applyNumberFormat="1" applyFont="1" applyFill="1" applyBorder="1" applyAlignment="1">
      <alignment horizontal="center"/>
    </xf>
    <xf numFmtId="169" fontId="22" fillId="0" borderId="35" xfId="0" applyNumberFormat="1" applyFont="1" applyFill="1" applyBorder="1" applyAlignment="1">
      <alignment horizontal="right" vertical="center" wrapText="1"/>
    </xf>
    <xf numFmtId="169" fontId="22" fillId="0" borderId="14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169" fontId="19" fillId="0" borderId="0" xfId="0" applyNumberFormat="1" applyFont="1" applyFill="1" applyBorder="1" applyAlignment="1">
      <alignment horizontal="right" vertical="center" wrapText="1"/>
    </xf>
    <xf numFmtId="170" fontId="19" fillId="0" borderId="34" xfId="0" applyNumberFormat="1" applyFont="1" applyFill="1" applyBorder="1" applyAlignment="1">
      <alignment horizontal="right" vertical="center" wrapText="1"/>
    </xf>
    <xf numFmtId="170" fontId="19" fillId="0" borderId="0" xfId="0" applyNumberFormat="1" applyFont="1" applyFill="1" applyBorder="1" applyAlignment="1">
      <alignment horizontal="right" vertical="center" wrapText="1"/>
    </xf>
    <xf numFmtId="170" fontId="19" fillId="0" borderId="13" xfId="0" applyNumberFormat="1" applyFont="1" applyFill="1" applyBorder="1" applyAlignment="1">
      <alignment horizontal="right" vertical="center" wrapText="1"/>
    </xf>
    <xf numFmtId="170" fontId="22" fillId="0" borderId="35" xfId="0" applyNumberFormat="1" applyFont="1" applyFill="1" applyBorder="1" applyAlignment="1">
      <alignment horizontal="right" vertical="center" wrapText="1"/>
    </xf>
    <xf numFmtId="3" fontId="19" fillId="0" borderId="34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vertical="center" wrapText="1"/>
    </xf>
    <xf numFmtId="0" fontId="10" fillId="2" borderId="0" xfId="553" applyFont="1" applyFill="1"/>
    <xf numFmtId="0" fontId="21" fillId="2" borderId="0" xfId="553" applyFont="1" applyFill="1"/>
    <xf numFmtId="0" fontId="21" fillId="4" borderId="6" xfId="553" applyFont="1" applyFill="1" applyBorder="1"/>
    <xf numFmtId="0" fontId="21" fillId="4" borderId="34" xfId="553" applyFont="1" applyFill="1" applyBorder="1"/>
    <xf numFmtId="0" fontId="21" fillId="4" borderId="11" xfId="553" applyFont="1" applyFill="1" applyBorder="1"/>
    <xf numFmtId="0" fontId="10" fillId="4" borderId="12" xfId="553" applyFont="1" applyFill="1" applyBorder="1"/>
    <xf numFmtId="171" fontId="10" fillId="4" borderId="13" xfId="555" applyNumberFormat="1" applyFont="1" applyFill="1" applyBorder="1"/>
    <xf numFmtId="0" fontId="10" fillId="4" borderId="8" xfId="553" applyFont="1" applyFill="1" applyBorder="1"/>
    <xf numFmtId="171" fontId="10" fillId="4" borderId="14" xfId="555" applyNumberFormat="1" applyFont="1" applyFill="1" applyBorder="1"/>
    <xf numFmtId="43" fontId="10" fillId="2" borderId="0" xfId="553" applyNumberFormat="1" applyFont="1" applyFill="1"/>
    <xf numFmtId="166" fontId="10" fillId="4" borderId="0" xfId="554" applyNumberFormat="1" applyFont="1" applyFill="1" applyBorder="1"/>
    <xf numFmtId="166" fontId="10" fillId="4" borderId="35" xfId="554" applyNumberFormat="1" applyFont="1" applyFill="1" applyBorder="1"/>
    <xf numFmtId="0" fontId="10" fillId="0" borderId="0" xfId="0" applyFont="1"/>
    <xf numFmtId="167" fontId="10" fillId="0" borderId="0" xfId="0" applyNumberFormat="1" applyFont="1"/>
    <xf numFmtId="0" fontId="21" fillId="0" borderId="0" xfId="549" applyFont="1" applyFill="1"/>
    <xf numFmtId="1" fontId="21" fillId="5" borderId="9" xfId="549" applyNumberFormat="1" applyFont="1" applyFill="1" applyBorder="1"/>
    <xf numFmtId="1" fontId="21" fillId="5" borderId="40" xfId="549" applyNumberFormat="1" applyFont="1" applyFill="1" applyBorder="1" applyAlignment="1">
      <alignment horizontal="center"/>
    </xf>
    <xf numFmtId="1" fontId="21" fillId="5" borderId="43" xfId="549" applyNumberFormat="1" applyFont="1" applyFill="1" applyBorder="1" applyAlignment="1">
      <alignment horizontal="center"/>
    </xf>
    <xf numFmtId="0" fontId="10" fillId="2" borderId="36" xfId="549" applyFont="1" applyFill="1" applyBorder="1"/>
    <xf numFmtId="167" fontId="10" fillId="2" borderId="4" xfId="549" applyNumberFormat="1" applyFont="1" applyFill="1" applyBorder="1" applyAlignment="1">
      <alignment horizontal="center"/>
    </xf>
    <xf numFmtId="0" fontId="10" fillId="5" borderId="36" xfId="549" applyFont="1" applyFill="1" applyBorder="1"/>
    <xf numFmtId="167" fontId="10" fillId="5" borderId="4" xfId="549" applyNumberFormat="1" applyFont="1" applyFill="1" applyBorder="1" applyAlignment="1">
      <alignment horizontal="center"/>
    </xf>
    <xf numFmtId="0" fontId="21" fillId="2" borderId="9" xfId="549" applyFont="1" applyFill="1" applyBorder="1"/>
    <xf numFmtId="0" fontId="10" fillId="0" borderId="0" xfId="549" applyFont="1" applyFill="1"/>
    <xf numFmtId="0" fontId="10" fillId="0" borderId="0" xfId="0" applyFont="1" applyFill="1"/>
    <xf numFmtId="167" fontId="21" fillId="2" borderId="40" xfId="549" applyNumberFormat="1" applyFont="1" applyFill="1" applyBorder="1" applyAlignment="1">
      <alignment horizontal="center"/>
    </xf>
    <xf numFmtId="167" fontId="21" fillId="2" borderId="43" xfId="549" applyNumberFormat="1" applyFont="1" applyFill="1" applyBorder="1" applyAlignment="1">
      <alignment horizontal="center"/>
    </xf>
    <xf numFmtId="0" fontId="10" fillId="2" borderId="0" xfId="549" applyFont="1" applyFill="1"/>
    <xf numFmtId="1" fontId="21" fillId="5" borderId="41" xfId="549" applyNumberFormat="1" applyFont="1" applyFill="1" applyBorder="1"/>
    <xf numFmtId="0" fontId="10" fillId="2" borderId="38" xfId="549" applyFont="1" applyFill="1" applyBorder="1"/>
    <xf numFmtId="168" fontId="10" fillId="2" borderId="0" xfId="549" applyNumberFormat="1" applyFont="1" applyFill="1" applyBorder="1" applyAlignment="1">
      <alignment horizontal="center"/>
    </xf>
    <xf numFmtId="168" fontId="10" fillId="2" borderId="4" xfId="549" applyNumberFormat="1" applyFont="1" applyFill="1" applyBorder="1" applyAlignment="1">
      <alignment horizontal="center"/>
    </xf>
    <xf numFmtId="0" fontId="10" fillId="5" borderId="38" xfId="549" applyFont="1" applyFill="1" applyBorder="1"/>
    <xf numFmtId="168" fontId="10" fillId="5" borderId="0" xfId="549" applyNumberFormat="1" applyFont="1" applyFill="1" applyBorder="1" applyAlignment="1">
      <alignment horizontal="center"/>
    </xf>
    <xf numFmtId="168" fontId="10" fillId="5" borderId="4" xfId="549" applyNumberFormat="1" applyFont="1" applyFill="1" applyBorder="1" applyAlignment="1">
      <alignment horizontal="center"/>
    </xf>
    <xf numFmtId="0" fontId="21" fillId="2" borderId="41" xfId="549" applyFont="1" applyFill="1" applyBorder="1"/>
    <xf numFmtId="168" fontId="21" fillId="2" borderId="40" xfId="549" applyNumberFormat="1" applyFont="1" applyFill="1" applyBorder="1" applyAlignment="1">
      <alignment horizontal="center"/>
    </xf>
    <xf numFmtId="168" fontId="21" fillId="2" borderId="43" xfId="549" applyNumberFormat="1" applyFont="1" applyFill="1" applyBorder="1" applyAlignment="1">
      <alignment horizontal="center"/>
    </xf>
    <xf numFmtId="0" fontId="21" fillId="2" borderId="0" xfId="549" applyFont="1" applyFill="1"/>
    <xf numFmtId="0" fontId="10" fillId="2" borderId="37" xfId="549" applyFont="1" applyFill="1" applyBorder="1"/>
    <xf numFmtId="0" fontId="10" fillId="2" borderId="33" xfId="549" applyFont="1" applyFill="1" applyBorder="1"/>
    <xf numFmtId="0" fontId="21" fillId="2" borderId="39" xfId="549" applyFont="1" applyFill="1" applyBorder="1"/>
    <xf numFmtId="0" fontId="21" fillId="2" borderId="39" xfId="549" applyFont="1" applyFill="1" applyBorder="1" applyAlignment="1">
      <alignment horizontal="center"/>
    </xf>
    <xf numFmtId="0" fontId="10" fillId="2" borderId="35" xfId="549" applyFont="1" applyFill="1" applyBorder="1" applyAlignment="1">
      <alignment horizontal="center"/>
    </xf>
    <xf numFmtId="0" fontId="10" fillId="2" borderId="50" xfId="549" applyFont="1" applyFill="1" applyBorder="1" applyAlignment="1">
      <alignment horizontal="center"/>
    </xf>
    <xf numFmtId="0" fontId="10" fillId="2" borderId="14" xfId="549" applyFont="1" applyFill="1" applyBorder="1" applyAlignment="1">
      <alignment horizontal="center"/>
    </xf>
    <xf numFmtId="0" fontId="10" fillId="2" borderId="8" xfId="549" applyFont="1" applyFill="1" applyBorder="1" applyAlignment="1">
      <alignment horizontal="center"/>
    </xf>
    <xf numFmtId="0" fontId="10" fillId="5" borderId="33" xfId="549" applyFont="1" applyFill="1" applyBorder="1"/>
    <xf numFmtId="164" fontId="10" fillId="5" borderId="12" xfId="550" applyNumberFormat="1" applyFont="1" applyFill="1" applyBorder="1" applyAlignment="1"/>
    <xf numFmtId="164" fontId="10" fillId="5" borderId="0" xfId="550" applyNumberFormat="1" applyFont="1" applyFill="1" applyBorder="1" applyAlignment="1"/>
    <xf numFmtId="164" fontId="10" fillId="5" borderId="46" xfId="550" applyNumberFormat="1" applyFont="1" applyFill="1" applyBorder="1" applyAlignment="1"/>
    <xf numFmtId="164" fontId="10" fillId="5" borderId="13" xfId="550" applyNumberFormat="1" applyFont="1" applyFill="1" applyBorder="1" applyAlignment="1"/>
    <xf numFmtId="164" fontId="10" fillId="2" borderId="33" xfId="550" applyNumberFormat="1" applyFont="1" applyFill="1" applyBorder="1" applyAlignment="1"/>
    <xf numFmtId="164" fontId="10" fillId="2" borderId="0" xfId="550" applyNumberFormat="1" applyFont="1" applyFill="1" applyBorder="1" applyAlignment="1"/>
    <xf numFmtId="164" fontId="10" fillId="2" borderId="0" xfId="550" applyNumberFormat="1" applyFont="1" applyFill="1" applyBorder="1" applyAlignment="1">
      <alignment horizontal="center"/>
    </xf>
    <xf numFmtId="164" fontId="10" fillId="2" borderId="46" xfId="550" applyNumberFormat="1" applyFont="1" applyFill="1" applyBorder="1" applyAlignment="1"/>
    <xf numFmtId="164" fontId="10" fillId="2" borderId="13" xfId="550" applyNumberFormat="1" applyFont="1" applyFill="1" applyBorder="1" applyAlignment="1">
      <alignment horizontal="center"/>
    </xf>
    <xf numFmtId="164" fontId="10" fillId="2" borderId="12" xfId="550" applyNumberFormat="1" applyFont="1" applyFill="1" applyBorder="1" applyAlignment="1"/>
    <xf numFmtId="164" fontId="10" fillId="2" borderId="13" xfId="550" applyNumberFormat="1" applyFont="1" applyFill="1" applyBorder="1" applyAlignment="1"/>
    <xf numFmtId="164" fontId="10" fillId="5" borderId="33" xfId="550" applyNumberFormat="1" applyFont="1" applyFill="1" applyBorder="1" applyAlignment="1"/>
    <xf numFmtId="164" fontId="10" fillId="5" borderId="0" xfId="550" applyNumberFormat="1" applyFont="1" applyFill="1" applyBorder="1" applyAlignment="1">
      <alignment horizontal="center"/>
    </xf>
    <xf numFmtId="164" fontId="10" fillId="5" borderId="13" xfId="550" applyNumberFormat="1" applyFont="1" applyFill="1" applyBorder="1" applyAlignment="1">
      <alignment horizontal="center"/>
    </xf>
    <xf numFmtId="0" fontId="21" fillId="2" borderId="17" xfId="549" applyFont="1" applyFill="1" applyBorder="1"/>
    <xf numFmtId="164" fontId="21" fillId="2" borderId="17" xfId="550" applyNumberFormat="1" applyFont="1" applyFill="1" applyBorder="1" applyAlignment="1"/>
    <xf numFmtId="164" fontId="21" fillId="2" borderId="51" xfId="550" applyNumberFormat="1" applyFont="1" applyFill="1" applyBorder="1" applyAlignment="1"/>
    <xf numFmtId="0" fontId="21" fillId="0" borderId="0" xfId="549" applyFont="1"/>
    <xf numFmtId="0" fontId="10" fillId="2" borderId="5" xfId="549" applyFont="1" applyFill="1" applyBorder="1"/>
    <xf numFmtId="0" fontId="10" fillId="2" borderId="2" xfId="549" applyFont="1" applyFill="1" applyBorder="1"/>
    <xf numFmtId="0" fontId="10" fillId="2" borderId="2" xfId="549" applyFont="1" applyFill="1" applyBorder="1" applyAlignment="1">
      <alignment horizontal="center" wrapText="1"/>
    </xf>
    <xf numFmtId="167" fontId="10" fillId="2" borderId="0" xfId="549" applyNumberFormat="1" applyFont="1" applyFill="1"/>
    <xf numFmtId="0" fontId="10" fillId="5" borderId="0" xfId="549" applyFont="1" applyFill="1"/>
    <xf numFmtId="167" fontId="10" fillId="5" borderId="0" xfId="549" applyNumberFormat="1" applyFont="1" applyFill="1"/>
    <xf numFmtId="0" fontId="10" fillId="2" borderId="0" xfId="549" applyFont="1" applyFill="1" applyAlignment="1"/>
    <xf numFmtId="0" fontId="21" fillId="2" borderId="40" xfId="549" applyFont="1" applyFill="1" applyBorder="1"/>
    <xf numFmtId="167" fontId="21" fillId="2" borderId="40" xfId="549" applyNumberFormat="1" applyFont="1" applyFill="1" applyBorder="1"/>
    <xf numFmtId="49" fontId="22" fillId="3" borderId="6" xfId="0" applyNumberFormat="1" applyFont="1" applyFill="1" applyBorder="1" applyAlignment="1">
      <alignment horizontal="center" vertical="center" wrapText="1"/>
    </xf>
    <xf numFmtId="49" fontId="22" fillId="3" borderId="34" xfId="0" applyNumberFormat="1" applyFont="1" applyFill="1" applyBorder="1" applyAlignment="1">
      <alignment horizontal="center" vertical="center" wrapText="1"/>
    </xf>
    <xf numFmtId="2" fontId="22" fillId="3" borderId="34" xfId="0" applyNumberFormat="1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horizontal="right" vertical="center" wrapText="1"/>
    </xf>
    <xf numFmtId="170" fontId="0" fillId="0" borderId="0" xfId="0" applyNumberFormat="1" applyFont="1" applyBorder="1" applyAlignment="1">
      <alignment vertical="center"/>
    </xf>
    <xf numFmtId="0" fontId="17" fillId="0" borderId="0" xfId="549" applyFont="1" applyAlignment="1"/>
    <xf numFmtId="0" fontId="0" fillId="5" borderId="33" xfId="549" applyFont="1" applyFill="1" applyBorder="1"/>
    <xf numFmtId="0" fontId="0" fillId="2" borderId="0" xfId="549" applyFont="1" applyFill="1"/>
    <xf numFmtId="167" fontId="7" fillId="0" borderId="0" xfId="549" applyNumberFormat="1" applyFill="1" applyBorder="1"/>
    <xf numFmtId="0" fontId="2" fillId="2" borderId="0" xfId="549" applyFont="1" applyFill="1"/>
    <xf numFmtId="49" fontId="33" fillId="3" borderId="52" xfId="0" applyNumberFormat="1" applyFont="1" applyFill="1" applyBorder="1" applyAlignment="1">
      <alignment horizontal="center" vertical="center" wrapText="1"/>
    </xf>
    <xf numFmtId="0" fontId="10" fillId="0" borderId="33" xfId="549" applyFont="1" applyFill="1" applyBorder="1"/>
    <xf numFmtId="0" fontId="0" fillId="0" borderId="0" xfId="0" applyFont="1"/>
    <xf numFmtId="164" fontId="0" fillId="5" borderId="33" xfId="550" applyNumberFormat="1" applyFont="1" applyFill="1" applyBorder="1" applyAlignment="1"/>
    <xf numFmtId="0" fontId="0" fillId="2" borderId="33" xfId="549" applyFont="1" applyFill="1" applyBorder="1"/>
    <xf numFmtId="164" fontId="0" fillId="2" borderId="33" xfId="550" applyNumberFormat="1" applyFont="1" applyFill="1" applyBorder="1" applyAlignment="1"/>
    <xf numFmtId="2" fontId="10" fillId="2" borderId="0" xfId="549" applyNumberFormat="1" applyFont="1" applyFill="1" applyBorder="1" applyAlignment="1">
      <alignment horizontal="center"/>
    </xf>
    <xf numFmtId="2" fontId="21" fillId="2" borderId="40" xfId="549" applyNumberFormat="1" applyFont="1" applyFill="1" applyBorder="1" applyAlignment="1">
      <alignment horizontal="center"/>
    </xf>
    <xf numFmtId="2" fontId="21" fillId="2" borderId="43" xfId="549" applyNumberFormat="1" applyFont="1" applyFill="1" applyBorder="1" applyAlignment="1">
      <alignment horizontal="center"/>
    </xf>
    <xf numFmtId="0" fontId="0" fillId="5" borderId="36" xfId="549" applyFont="1" applyFill="1" applyBorder="1"/>
    <xf numFmtId="2" fontId="10" fillId="2" borderId="36" xfId="549" applyNumberFormat="1" applyFont="1" applyFill="1" applyBorder="1"/>
    <xf numFmtId="2" fontId="0" fillId="5" borderId="36" xfId="549" applyNumberFormat="1" applyFont="1" applyFill="1" applyBorder="1"/>
    <xf numFmtId="172" fontId="10" fillId="2" borderId="0" xfId="549" applyNumberFormat="1" applyFont="1" applyFill="1" applyBorder="1" applyAlignment="1">
      <alignment horizontal="center"/>
    </xf>
    <xf numFmtId="172" fontId="10" fillId="5" borderId="0" xfId="549" applyNumberFormat="1" applyFont="1" applyFill="1" applyBorder="1" applyAlignment="1">
      <alignment horizontal="center"/>
    </xf>
    <xf numFmtId="172" fontId="21" fillId="2" borderId="40" xfId="549" applyNumberFormat="1" applyFont="1" applyFill="1" applyBorder="1" applyAlignment="1">
      <alignment horizontal="center"/>
    </xf>
    <xf numFmtId="0" fontId="0" fillId="5" borderId="0" xfId="549" applyFont="1" applyFill="1"/>
    <xf numFmtId="0" fontId="15" fillId="0" borderId="15" xfId="0" applyFont="1" applyBorder="1"/>
    <xf numFmtId="2" fontId="15" fillId="0" borderId="25" xfId="0" applyNumberFormat="1" applyFont="1" applyBorder="1" applyAlignment="1">
      <alignment horizontal="center"/>
    </xf>
    <xf numFmtId="2" fontId="15" fillId="0" borderId="26" xfId="0" applyNumberFormat="1" applyFont="1" applyBorder="1" applyAlignment="1">
      <alignment horizontal="center"/>
    </xf>
    <xf numFmtId="2" fontId="15" fillId="0" borderId="32" xfId="0" applyNumberFormat="1" applyFont="1" applyBorder="1" applyAlignment="1">
      <alignment horizontal="center"/>
    </xf>
    <xf numFmtId="0" fontId="15" fillId="0" borderId="16" xfId="0" applyFont="1" applyBorder="1"/>
    <xf numFmtId="2" fontId="15" fillId="0" borderId="27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0" fontId="15" fillId="0" borderId="17" xfId="0" applyFont="1" applyBorder="1"/>
    <xf numFmtId="2" fontId="15" fillId="0" borderId="29" xfId="0" applyNumberFormat="1" applyFont="1" applyBorder="1" applyAlignment="1">
      <alignment horizontal="center"/>
    </xf>
    <xf numFmtId="2" fontId="15" fillId="0" borderId="30" xfId="0" applyNumberFormat="1" applyFont="1" applyBorder="1" applyAlignment="1">
      <alignment horizontal="center"/>
    </xf>
    <xf numFmtId="2" fontId="15" fillId="0" borderId="31" xfId="0" applyNumberFormat="1" applyFont="1" applyBorder="1" applyAlignment="1">
      <alignment horizontal="center"/>
    </xf>
    <xf numFmtId="0" fontId="16" fillId="0" borderId="15" xfId="0" applyFont="1" applyBorder="1"/>
    <xf numFmtId="0" fontId="16" fillId="0" borderId="17" xfId="0" applyFont="1" applyBorder="1"/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" fillId="0" borderId="0" xfId="549" applyFont="1"/>
    <xf numFmtId="171" fontId="1" fillId="0" borderId="0" xfId="548" applyNumberFormat="1" applyFont="1"/>
    <xf numFmtId="0" fontId="32" fillId="0" borderId="0" xfId="0" applyFont="1"/>
    <xf numFmtId="0" fontId="0" fillId="0" borderId="0" xfId="0" applyAlignment="1">
      <alignment horizontal="center"/>
    </xf>
    <xf numFmtId="0" fontId="14" fillId="0" borderId="10" xfId="549" applyFont="1" applyBorder="1" applyAlignment="1">
      <alignment horizontal="center" vertical="center" wrapText="1"/>
    </xf>
    <xf numFmtId="0" fontId="14" fillId="0" borderId="53" xfId="549" applyFont="1" applyBorder="1" applyAlignment="1">
      <alignment horizontal="center" vertical="center" wrapText="1"/>
    </xf>
    <xf numFmtId="0" fontId="18" fillId="0" borderId="10" xfId="549" applyFont="1" applyBorder="1" applyAlignment="1">
      <alignment horizontal="center"/>
    </xf>
    <xf numFmtId="0" fontId="18" fillId="0" borderId="53" xfId="549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49" fontId="22" fillId="3" borderId="54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right" vertical="center" wrapText="1"/>
    </xf>
    <xf numFmtId="169" fontId="24" fillId="0" borderId="11" xfId="0" applyNumberFormat="1" applyFont="1" applyFill="1" applyBorder="1" applyAlignment="1">
      <alignment horizontal="right" vertical="center" wrapText="1"/>
    </xf>
    <xf numFmtId="169" fontId="19" fillId="0" borderId="11" xfId="0" applyNumberFormat="1" applyFont="1" applyFill="1" applyBorder="1" applyAlignment="1">
      <alignment horizontal="right" vertical="center" wrapText="1"/>
    </xf>
    <xf numFmtId="169" fontId="19" fillId="0" borderId="13" xfId="0" applyNumberFormat="1" applyFont="1" applyFill="1" applyBorder="1" applyAlignment="1">
      <alignment horizontal="right" vertical="center" wrapText="1"/>
    </xf>
    <xf numFmtId="170" fontId="19" fillId="0" borderId="11" xfId="0" applyNumberFormat="1" applyFont="1" applyFill="1" applyBorder="1" applyAlignment="1">
      <alignment horizontal="right" vertical="center" wrapText="1"/>
    </xf>
    <xf numFmtId="170" fontId="22" fillId="0" borderId="14" xfId="0" applyNumberFormat="1" applyFont="1" applyFill="1" applyBorder="1" applyAlignment="1">
      <alignment horizontal="right" vertical="center" wrapText="1"/>
    </xf>
    <xf numFmtId="3" fontId="19" fillId="0" borderId="11" xfId="0" applyNumberFormat="1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horizontal="right" vertical="center"/>
    </xf>
    <xf numFmtId="0" fontId="0" fillId="0" borderId="0" xfId="0" applyBorder="1"/>
    <xf numFmtId="0" fontId="0" fillId="4" borderId="12" xfId="553" applyFont="1" applyFill="1" applyBorder="1"/>
    <xf numFmtId="0" fontId="38" fillId="4" borderId="12" xfId="553" applyFont="1" applyFill="1" applyBorder="1"/>
    <xf numFmtId="0" fontId="38" fillId="4" borderId="8" xfId="553" applyFont="1" applyFill="1" applyBorder="1"/>
    <xf numFmtId="0" fontId="32" fillId="0" borderId="0" xfId="0" applyFont="1"/>
    <xf numFmtId="0" fontId="32" fillId="0" borderId="0" xfId="0" applyFont="1" applyAlignment="1">
      <alignment wrapText="1"/>
    </xf>
    <xf numFmtId="0" fontId="14" fillId="0" borderId="18" xfId="549" applyFont="1" applyBorder="1" applyAlignment="1">
      <alignment horizontal="center" vertical="center" wrapText="1"/>
    </xf>
    <xf numFmtId="0" fontId="14" fillId="0" borderId="19" xfId="549" applyFont="1" applyBorder="1" applyAlignment="1">
      <alignment horizontal="center" vertical="center" wrapText="1"/>
    </xf>
    <xf numFmtId="0" fontId="14" fillId="0" borderId="20" xfId="549" applyFont="1" applyBorder="1" applyAlignment="1">
      <alignment horizontal="center" vertical="center" wrapText="1"/>
    </xf>
    <xf numFmtId="0" fontId="14" fillId="0" borderId="23" xfId="549" applyFont="1" applyBorder="1" applyAlignment="1">
      <alignment horizontal="center" wrapText="1"/>
    </xf>
    <xf numFmtId="0" fontId="14" fillId="0" borderId="24" xfId="549" applyFont="1" applyBorder="1" applyAlignment="1">
      <alignment horizontal="center" wrapText="1"/>
    </xf>
    <xf numFmtId="0" fontId="14" fillId="0" borderId="22" xfId="549" applyFont="1" applyBorder="1" applyAlignment="1">
      <alignment horizontal="center" vertical="center" wrapText="1"/>
    </xf>
    <xf numFmtId="0" fontId="14" fillId="0" borderId="21" xfId="549" applyFont="1" applyBorder="1" applyAlignment="1">
      <alignment horizontal="center" vertical="center" wrapText="1"/>
    </xf>
    <xf numFmtId="0" fontId="14" fillId="0" borderId="7" xfId="549" applyFont="1" applyBorder="1" applyAlignment="1">
      <alignment horizontal="center" vertical="center" wrapText="1"/>
    </xf>
    <xf numFmtId="0" fontId="14" fillId="0" borderId="6" xfId="549" applyFont="1" applyBorder="1" applyAlignment="1">
      <alignment horizontal="center" wrapText="1"/>
    </xf>
    <xf numFmtId="0" fontId="14" fillId="0" borderId="8" xfId="549" applyFont="1" applyBorder="1" applyAlignment="1">
      <alignment horizontal="center" wrapText="1"/>
    </xf>
    <xf numFmtId="0" fontId="17" fillId="2" borderId="5" xfId="549" applyFont="1" applyFill="1" applyBorder="1" applyAlignment="1">
      <alignment horizontal="center"/>
    </xf>
    <xf numFmtId="0" fontId="17" fillId="2" borderId="44" xfId="549" applyFont="1" applyFill="1" applyBorder="1" applyAlignment="1">
      <alignment horizontal="center"/>
    </xf>
    <xf numFmtId="0" fontId="17" fillId="2" borderId="1" xfId="549" applyFont="1" applyFill="1" applyBorder="1" applyAlignment="1">
      <alignment horizontal="center"/>
    </xf>
    <xf numFmtId="0" fontId="21" fillId="2" borderId="5" xfId="549" applyFont="1" applyFill="1" applyBorder="1" applyAlignment="1">
      <alignment horizontal="center"/>
    </xf>
    <xf numFmtId="0" fontId="21" fillId="2" borderId="47" xfId="549" applyFont="1" applyFill="1" applyBorder="1" applyAlignment="1">
      <alignment horizontal="center" wrapText="1"/>
    </xf>
    <xf numFmtId="0" fontId="21" fillId="2" borderId="48" xfId="549" applyFont="1" applyFill="1" applyBorder="1" applyAlignment="1">
      <alignment horizontal="center" wrapText="1"/>
    </xf>
    <xf numFmtId="0" fontId="21" fillId="2" borderId="23" xfId="549" applyFont="1" applyFill="1" applyBorder="1" applyAlignment="1">
      <alignment horizontal="center"/>
    </xf>
    <xf numFmtId="0" fontId="21" fillId="2" borderId="47" xfId="549" applyFont="1" applyFill="1" applyBorder="1" applyAlignment="1">
      <alignment horizontal="center"/>
    </xf>
    <xf numFmtId="0" fontId="21" fillId="2" borderId="48" xfId="549" applyFont="1" applyFill="1" applyBorder="1" applyAlignment="1">
      <alignment horizontal="center"/>
    </xf>
    <xf numFmtId="0" fontId="21" fillId="2" borderId="45" xfId="549" applyFont="1" applyFill="1" applyBorder="1" applyAlignment="1">
      <alignment horizontal="center"/>
    </xf>
    <xf numFmtId="0" fontId="21" fillId="2" borderId="49" xfId="549" applyFont="1" applyFill="1" applyBorder="1" applyAlignment="1">
      <alignment horizontal="center"/>
    </xf>
    <xf numFmtId="0" fontId="21" fillId="2" borderId="24" xfId="549" applyFont="1" applyFill="1" applyBorder="1" applyAlignment="1">
      <alignment horizontal="center"/>
    </xf>
  </cellXfs>
  <cellStyles count="587">
    <cellStyle name="Comma 2" xfId="2" xr:uid="{00000000-0005-0000-0000-000000000000}"/>
    <cellStyle name="Comma 2 2" xfId="11" xr:uid="{00000000-0005-0000-0000-000001000000}"/>
    <cellStyle name="Comma 2 2 2" xfId="416" xr:uid="{00000000-0005-0000-0000-000002000000}"/>
    <cellStyle name="Comma 2 2 3" xfId="461" xr:uid="{00000000-0005-0000-0000-000003000000}"/>
    <cellStyle name="Comma 2 2 4" xfId="503" xr:uid="{00000000-0005-0000-0000-000004000000}"/>
    <cellStyle name="Comma 2 3" xfId="415" xr:uid="{00000000-0005-0000-0000-000005000000}"/>
    <cellStyle name="Comma 2 4" xfId="460" xr:uid="{00000000-0005-0000-0000-000006000000}"/>
    <cellStyle name="Comma 2 5" xfId="502" xr:uid="{00000000-0005-0000-0000-000007000000}"/>
    <cellStyle name="Comma 2 6" xfId="10" xr:uid="{00000000-0005-0000-0000-000008000000}"/>
    <cellStyle name="Comma 2 7" xfId="557" xr:uid="{00000000-0005-0000-0000-000009000000}"/>
    <cellStyle name="Comma 2 8" xfId="571" xr:uid="{00000000-0005-0000-0000-00000A000000}"/>
    <cellStyle name="Comma 3" xfId="12" xr:uid="{00000000-0005-0000-0000-00000B000000}"/>
    <cellStyle name="Comma 3 2" xfId="417" xr:uid="{00000000-0005-0000-0000-00000C000000}"/>
    <cellStyle name="Comma 3 3" xfId="462" xr:uid="{00000000-0005-0000-0000-00000D000000}"/>
    <cellStyle name="Comma 3 4" xfId="504" xr:uid="{00000000-0005-0000-0000-00000E000000}"/>
    <cellStyle name="Comma 4" xfId="543" xr:uid="{00000000-0005-0000-0000-00000F000000}"/>
    <cellStyle name="Comma 4 2" xfId="560" xr:uid="{00000000-0005-0000-0000-000010000000}"/>
    <cellStyle name="Comma 4 3" xfId="577" xr:uid="{00000000-0005-0000-0000-000011000000}"/>
    <cellStyle name="Comma 5" xfId="550" xr:uid="{00000000-0005-0000-0000-000012000000}"/>
    <cellStyle name="Comma 5 2" xfId="565" xr:uid="{00000000-0005-0000-0000-000013000000}"/>
    <cellStyle name="Comma 5 3" xfId="582" xr:uid="{00000000-0005-0000-0000-000014000000}"/>
    <cellStyle name="Comma 6" xfId="554" xr:uid="{00000000-0005-0000-0000-000015000000}"/>
    <cellStyle name="Comma 6 2" xfId="568" xr:uid="{00000000-0005-0000-0000-000016000000}"/>
    <cellStyle name="Comma 6 3" xfId="585" xr:uid="{00000000-0005-0000-0000-000017000000}"/>
    <cellStyle name="Hyperlink" xfId="551" builtinId="8"/>
    <cellStyle name="Normal" xfId="0" builtinId="0"/>
    <cellStyle name="Normal 10" xfId="13" xr:uid="{00000000-0005-0000-0000-00001A000000}"/>
    <cellStyle name="Normal 100" xfId="14" xr:uid="{00000000-0005-0000-0000-00001B000000}"/>
    <cellStyle name="Normal 101" xfId="15" xr:uid="{00000000-0005-0000-0000-00001C000000}"/>
    <cellStyle name="Normal 102" xfId="16" xr:uid="{00000000-0005-0000-0000-00001D000000}"/>
    <cellStyle name="Normal 103" xfId="17" xr:uid="{00000000-0005-0000-0000-00001E000000}"/>
    <cellStyle name="Normal 104" xfId="18" xr:uid="{00000000-0005-0000-0000-00001F000000}"/>
    <cellStyle name="Normal 105" xfId="19" xr:uid="{00000000-0005-0000-0000-000020000000}"/>
    <cellStyle name="Normal 106" xfId="20" xr:uid="{00000000-0005-0000-0000-000021000000}"/>
    <cellStyle name="Normal 107" xfId="21" xr:uid="{00000000-0005-0000-0000-000022000000}"/>
    <cellStyle name="Normal 108" xfId="22" xr:uid="{00000000-0005-0000-0000-000023000000}"/>
    <cellStyle name="Normal 109" xfId="23" xr:uid="{00000000-0005-0000-0000-000024000000}"/>
    <cellStyle name="Normal 11" xfId="24" xr:uid="{00000000-0005-0000-0000-000025000000}"/>
    <cellStyle name="Normal 110" xfId="25" xr:uid="{00000000-0005-0000-0000-000026000000}"/>
    <cellStyle name="Normal 111" xfId="26" xr:uid="{00000000-0005-0000-0000-000027000000}"/>
    <cellStyle name="Normal 112" xfId="27" xr:uid="{00000000-0005-0000-0000-000028000000}"/>
    <cellStyle name="Normal 113" xfId="28" xr:uid="{00000000-0005-0000-0000-000029000000}"/>
    <cellStyle name="Normal 114" xfId="29" xr:uid="{00000000-0005-0000-0000-00002A000000}"/>
    <cellStyle name="Normal 115" xfId="30" xr:uid="{00000000-0005-0000-0000-00002B000000}"/>
    <cellStyle name="Normal 116" xfId="31" xr:uid="{00000000-0005-0000-0000-00002C000000}"/>
    <cellStyle name="Normal 117" xfId="32" xr:uid="{00000000-0005-0000-0000-00002D000000}"/>
    <cellStyle name="Normal 118" xfId="33" xr:uid="{00000000-0005-0000-0000-00002E000000}"/>
    <cellStyle name="Normal 119" xfId="34" xr:uid="{00000000-0005-0000-0000-00002F000000}"/>
    <cellStyle name="Normal 12" xfId="35" xr:uid="{00000000-0005-0000-0000-000030000000}"/>
    <cellStyle name="Normal 120" xfId="36" xr:uid="{00000000-0005-0000-0000-000031000000}"/>
    <cellStyle name="Normal 121" xfId="37" xr:uid="{00000000-0005-0000-0000-000032000000}"/>
    <cellStyle name="Normal 122" xfId="38" xr:uid="{00000000-0005-0000-0000-000033000000}"/>
    <cellStyle name="Normal 123" xfId="39" xr:uid="{00000000-0005-0000-0000-000034000000}"/>
    <cellStyle name="Normal 123 2" xfId="40" xr:uid="{00000000-0005-0000-0000-000035000000}"/>
    <cellStyle name="Normal 123_OENZ Onshore 2P" xfId="41" xr:uid="{00000000-0005-0000-0000-000036000000}"/>
    <cellStyle name="Normal 124" xfId="42" xr:uid="{00000000-0005-0000-0000-000037000000}"/>
    <cellStyle name="Normal 125" xfId="43" xr:uid="{00000000-0005-0000-0000-000038000000}"/>
    <cellStyle name="Normal 126" xfId="44" xr:uid="{00000000-0005-0000-0000-000039000000}"/>
    <cellStyle name="Normal 127" xfId="45" xr:uid="{00000000-0005-0000-0000-00003A000000}"/>
    <cellStyle name="Normal 128" xfId="46" xr:uid="{00000000-0005-0000-0000-00003B000000}"/>
    <cellStyle name="Normal 129" xfId="47" xr:uid="{00000000-0005-0000-0000-00003C000000}"/>
    <cellStyle name="Normal 13" xfId="48" xr:uid="{00000000-0005-0000-0000-00003D000000}"/>
    <cellStyle name="Normal 130" xfId="49" xr:uid="{00000000-0005-0000-0000-00003E000000}"/>
    <cellStyle name="Normal 131" xfId="50" xr:uid="{00000000-0005-0000-0000-00003F000000}"/>
    <cellStyle name="Normal 132" xfId="51" xr:uid="{00000000-0005-0000-0000-000040000000}"/>
    <cellStyle name="Normal 133" xfId="52" xr:uid="{00000000-0005-0000-0000-000041000000}"/>
    <cellStyle name="Normal 134" xfId="53" xr:uid="{00000000-0005-0000-0000-000042000000}"/>
    <cellStyle name="Normal 135" xfId="54" xr:uid="{00000000-0005-0000-0000-000043000000}"/>
    <cellStyle name="Normal 136" xfId="55" xr:uid="{00000000-0005-0000-0000-000044000000}"/>
    <cellStyle name="Normal 137" xfId="56" xr:uid="{00000000-0005-0000-0000-000045000000}"/>
    <cellStyle name="Normal 138" xfId="57" xr:uid="{00000000-0005-0000-0000-000046000000}"/>
    <cellStyle name="Normal 139" xfId="58" xr:uid="{00000000-0005-0000-0000-000047000000}"/>
    <cellStyle name="Normal 14" xfId="59" xr:uid="{00000000-0005-0000-0000-000048000000}"/>
    <cellStyle name="Normal 140" xfId="60" xr:uid="{00000000-0005-0000-0000-000049000000}"/>
    <cellStyle name="Normal 141" xfId="61" xr:uid="{00000000-0005-0000-0000-00004A000000}"/>
    <cellStyle name="Normal 142" xfId="62" xr:uid="{00000000-0005-0000-0000-00004B000000}"/>
    <cellStyle name="Normal 143" xfId="63" xr:uid="{00000000-0005-0000-0000-00004C000000}"/>
    <cellStyle name="Normal 144" xfId="64" xr:uid="{00000000-0005-0000-0000-00004D000000}"/>
    <cellStyle name="Normal 145" xfId="65" xr:uid="{00000000-0005-0000-0000-00004E000000}"/>
    <cellStyle name="Normal 146" xfId="66" xr:uid="{00000000-0005-0000-0000-00004F000000}"/>
    <cellStyle name="Normal 147" xfId="67" xr:uid="{00000000-0005-0000-0000-000050000000}"/>
    <cellStyle name="Normal 147 2" xfId="68" xr:uid="{00000000-0005-0000-0000-000051000000}"/>
    <cellStyle name="Normal 148" xfId="69" xr:uid="{00000000-0005-0000-0000-000052000000}"/>
    <cellStyle name="Normal 149" xfId="70" xr:uid="{00000000-0005-0000-0000-000053000000}"/>
    <cellStyle name="Normal 15" xfId="71" xr:uid="{00000000-0005-0000-0000-000054000000}"/>
    <cellStyle name="Normal 150" xfId="72" xr:uid="{00000000-0005-0000-0000-000055000000}"/>
    <cellStyle name="Normal 151" xfId="73" xr:uid="{00000000-0005-0000-0000-000056000000}"/>
    <cellStyle name="Normal 152" xfId="74" xr:uid="{00000000-0005-0000-0000-000057000000}"/>
    <cellStyle name="Normal 153" xfId="75" xr:uid="{00000000-0005-0000-0000-000058000000}"/>
    <cellStyle name="Normal 154" xfId="76" xr:uid="{00000000-0005-0000-0000-000059000000}"/>
    <cellStyle name="Normal 155" xfId="77" xr:uid="{00000000-0005-0000-0000-00005A000000}"/>
    <cellStyle name="Normal 155 2" xfId="78" xr:uid="{00000000-0005-0000-0000-00005B000000}"/>
    <cellStyle name="Normal 156" xfId="79" xr:uid="{00000000-0005-0000-0000-00005C000000}"/>
    <cellStyle name="Normal 157" xfId="80" xr:uid="{00000000-0005-0000-0000-00005D000000}"/>
    <cellStyle name="Normal 158" xfId="81" xr:uid="{00000000-0005-0000-0000-00005E000000}"/>
    <cellStyle name="Normal 159" xfId="82" xr:uid="{00000000-0005-0000-0000-00005F000000}"/>
    <cellStyle name="Normal 16" xfId="83" xr:uid="{00000000-0005-0000-0000-000060000000}"/>
    <cellStyle name="Normal 16 2" xfId="84" xr:uid="{00000000-0005-0000-0000-000061000000}"/>
    <cellStyle name="Normal 16_OENZ Onshore 2P" xfId="85" xr:uid="{00000000-0005-0000-0000-000062000000}"/>
    <cellStyle name="Normal 160" xfId="86" xr:uid="{00000000-0005-0000-0000-000063000000}"/>
    <cellStyle name="Normal 161" xfId="87" xr:uid="{00000000-0005-0000-0000-000064000000}"/>
    <cellStyle name="Normal 162" xfId="88" xr:uid="{00000000-0005-0000-0000-000065000000}"/>
    <cellStyle name="Normal 163" xfId="89" xr:uid="{00000000-0005-0000-0000-000066000000}"/>
    <cellStyle name="Normal 164" xfId="90" xr:uid="{00000000-0005-0000-0000-000067000000}"/>
    <cellStyle name="Normal 164 2" xfId="91" xr:uid="{00000000-0005-0000-0000-000068000000}"/>
    <cellStyle name="Normal 165" xfId="92" xr:uid="{00000000-0005-0000-0000-000069000000}"/>
    <cellStyle name="Normal 165 2" xfId="93" xr:uid="{00000000-0005-0000-0000-00006A000000}"/>
    <cellStyle name="Normal 166" xfId="94" xr:uid="{00000000-0005-0000-0000-00006B000000}"/>
    <cellStyle name="Normal 167" xfId="95" xr:uid="{00000000-0005-0000-0000-00006C000000}"/>
    <cellStyle name="Normal 168" xfId="96" xr:uid="{00000000-0005-0000-0000-00006D000000}"/>
    <cellStyle name="Normal 169" xfId="97" xr:uid="{00000000-0005-0000-0000-00006E000000}"/>
    <cellStyle name="Normal 17" xfId="98" xr:uid="{00000000-0005-0000-0000-00006F000000}"/>
    <cellStyle name="Normal 17 2" xfId="99" xr:uid="{00000000-0005-0000-0000-000070000000}"/>
    <cellStyle name="Normal 17_OENZ Onshore 2P" xfId="100" xr:uid="{00000000-0005-0000-0000-000071000000}"/>
    <cellStyle name="Normal 170" xfId="101" xr:uid="{00000000-0005-0000-0000-000072000000}"/>
    <cellStyle name="Normal 171" xfId="102" xr:uid="{00000000-0005-0000-0000-000073000000}"/>
    <cellStyle name="Normal 172" xfId="103" xr:uid="{00000000-0005-0000-0000-000074000000}"/>
    <cellStyle name="Normal 173" xfId="9" xr:uid="{00000000-0005-0000-0000-000075000000}"/>
    <cellStyle name="Normal 174" xfId="104" xr:uid="{00000000-0005-0000-0000-000076000000}"/>
    <cellStyle name="Normal 175" xfId="105" xr:uid="{00000000-0005-0000-0000-000077000000}"/>
    <cellStyle name="Normal 176" xfId="106" xr:uid="{00000000-0005-0000-0000-000078000000}"/>
    <cellStyle name="Normal 176 2" xfId="107" xr:uid="{00000000-0005-0000-0000-000079000000}"/>
    <cellStyle name="Normal 177" xfId="108" xr:uid="{00000000-0005-0000-0000-00007A000000}"/>
    <cellStyle name="Normal 177 2" xfId="109" xr:uid="{00000000-0005-0000-0000-00007B000000}"/>
    <cellStyle name="Normal 178" xfId="110" xr:uid="{00000000-0005-0000-0000-00007C000000}"/>
    <cellStyle name="Normal 178 2" xfId="111" xr:uid="{00000000-0005-0000-0000-00007D000000}"/>
    <cellStyle name="Normal 179" xfId="112" xr:uid="{00000000-0005-0000-0000-00007E000000}"/>
    <cellStyle name="Normal 179 2" xfId="113" xr:uid="{00000000-0005-0000-0000-00007F000000}"/>
    <cellStyle name="Normal 18" xfId="114" xr:uid="{00000000-0005-0000-0000-000080000000}"/>
    <cellStyle name="Normal 18 2" xfId="115" xr:uid="{00000000-0005-0000-0000-000081000000}"/>
    <cellStyle name="Normal 18_OENZ Onshore 2P" xfId="116" xr:uid="{00000000-0005-0000-0000-000082000000}"/>
    <cellStyle name="Normal 180" xfId="117" xr:uid="{00000000-0005-0000-0000-000083000000}"/>
    <cellStyle name="Normal 180 2" xfId="118" xr:uid="{00000000-0005-0000-0000-000084000000}"/>
    <cellStyle name="Normal 181" xfId="119" xr:uid="{00000000-0005-0000-0000-000085000000}"/>
    <cellStyle name="Normal 181 2" xfId="120" xr:uid="{00000000-0005-0000-0000-000086000000}"/>
    <cellStyle name="Normal 182" xfId="121" xr:uid="{00000000-0005-0000-0000-000087000000}"/>
    <cellStyle name="Normal 182 2" xfId="122" xr:uid="{00000000-0005-0000-0000-000088000000}"/>
    <cellStyle name="Normal 183" xfId="123" xr:uid="{00000000-0005-0000-0000-000089000000}"/>
    <cellStyle name="Normal 184" xfId="124" xr:uid="{00000000-0005-0000-0000-00008A000000}"/>
    <cellStyle name="Normal 185" xfId="125" xr:uid="{00000000-0005-0000-0000-00008B000000}"/>
    <cellStyle name="Normal 186" xfId="126" xr:uid="{00000000-0005-0000-0000-00008C000000}"/>
    <cellStyle name="Normal 187" xfId="127" xr:uid="{00000000-0005-0000-0000-00008D000000}"/>
    <cellStyle name="Normal 188" xfId="128" xr:uid="{00000000-0005-0000-0000-00008E000000}"/>
    <cellStyle name="Normal 189" xfId="129" xr:uid="{00000000-0005-0000-0000-00008F000000}"/>
    <cellStyle name="Normal 19" xfId="130" xr:uid="{00000000-0005-0000-0000-000090000000}"/>
    <cellStyle name="Normal 190" xfId="131" xr:uid="{00000000-0005-0000-0000-000091000000}"/>
    <cellStyle name="Normal 191" xfId="132" xr:uid="{00000000-0005-0000-0000-000092000000}"/>
    <cellStyle name="Normal 192" xfId="133" xr:uid="{00000000-0005-0000-0000-000093000000}"/>
    <cellStyle name="Normal 193" xfId="134" xr:uid="{00000000-0005-0000-0000-000094000000}"/>
    <cellStyle name="Normal 194" xfId="135" xr:uid="{00000000-0005-0000-0000-000095000000}"/>
    <cellStyle name="Normal 195" xfId="136" xr:uid="{00000000-0005-0000-0000-000096000000}"/>
    <cellStyle name="Normal 196" xfId="137" xr:uid="{00000000-0005-0000-0000-000097000000}"/>
    <cellStyle name="Normal 197" xfId="138" xr:uid="{00000000-0005-0000-0000-000098000000}"/>
    <cellStyle name="Normal 198" xfId="7" xr:uid="{00000000-0005-0000-0000-000099000000}"/>
    <cellStyle name="Normal 198 2" xfId="413" xr:uid="{00000000-0005-0000-0000-00009A000000}"/>
    <cellStyle name="Normal 199" xfId="8" xr:uid="{00000000-0005-0000-0000-00009B000000}"/>
    <cellStyle name="Normal 199 2" xfId="414" xr:uid="{00000000-0005-0000-0000-00009C000000}"/>
    <cellStyle name="Normal 2" xfId="1" xr:uid="{00000000-0005-0000-0000-00009D000000}"/>
    <cellStyle name="Normal 2 2" xfId="139" xr:uid="{00000000-0005-0000-0000-00009E000000}"/>
    <cellStyle name="Normal 2 3" xfId="371" xr:uid="{00000000-0005-0000-0000-00009F000000}"/>
    <cellStyle name="Normal 2 4" xfId="6" xr:uid="{00000000-0005-0000-0000-0000A0000000}"/>
    <cellStyle name="Normal 2 5" xfId="556" xr:uid="{00000000-0005-0000-0000-0000A1000000}"/>
    <cellStyle name="Normal 2 6" xfId="570" xr:uid="{00000000-0005-0000-0000-0000A2000000}"/>
    <cellStyle name="Normal 20" xfId="140" xr:uid="{00000000-0005-0000-0000-0000A3000000}"/>
    <cellStyle name="Normal 200" xfId="403" xr:uid="{00000000-0005-0000-0000-0000A4000000}"/>
    <cellStyle name="Normal 200 2" xfId="449" xr:uid="{00000000-0005-0000-0000-0000A5000000}"/>
    <cellStyle name="Normal 201" xfId="372" xr:uid="{00000000-0005-0000-0000-0000A6000000}"/>
    <cellStyle name="Normal 201 2" xfId="418" xr:uid="{00000000-0005-0000-0000-0000A7000000}"/>
    <cellStyle name="Normal 202" xfId="402" xr:uid="{00000000-0005-0000-0000-0000A8000000}"/>
    <cellStyle name="Normal 202 2" xfId="448" xr:uid="{00000000-0005-0000-0000-0000A9000000}"/>
    <cellStyle name="Normal 203" xfId="373" xr:uid="{00000000-0005-0000-0000-0000AA000000}"/>
    <cellStyle name="Normal 203 2" xfId="419" xr:uid="{00000000-0005-0000-0000-0000AB000000}"/>
    <cellStyle name="Normal 204" xfId="401" xr:uid="{00000000-0005-0000-0000-0000AC000000}"/>
    <cellStyle name="Normal 204 2" xfId="447" xr:uid="{00000000-0005-0000-0000-0000AD000000}"/>
    <cellStyle name="Normal 205" xfId="374" xr:uid="{00000000-0005-0000-0000-0000AE000000}"/>
    <cellStyle name="Normal 205 2" xfId="420" xr:uid="{00000000-0005-0000-0000-0000AF000000}"/>
    <cellStyle name="Normal 206" xfId="400" xr:uid="{00000000-0005-0000-0000-0000B0000000}"/>
    <cellStyle name="Normal 206 2" xfId="446" xr:uid="{00000000-0005-0000-0000-0000B1000000}"/>
    <cellStyle name="Normal 207" xfId="375" xr:uid="{00000000-0005-0000-0000-0000B2000000}"/>
    <cellStyle name="Normal 207 2" xfId="421" xr:uid="{00000000-0005-0000-0000-0000B3000000}"/>
    <cellStyle name="Normal 208" xfId="399" xr:uid="{00000000-0005-0000-0000-0000B4000000}"/>
    <cellStyle name="Normal 208 2" xfId="445" xr:uid="{00000000-0005-0000-0000-0000B5000000}"/>
    <cellStyle name="Normal 209" xfId="376" xr:uid="{00000000-0005-0000-0000-0000B6000000}"/>
    <cellStyle name="Normal 209 2" xfId="422" xr:uid="{00000000-0005-0000-0000-0000B7000000}"/>
    <cellStyle name="Normal 21" xfId="141" xr:uid="{00000000-0005-0000-0000-0000B8000000}"/>
    <cellStyle name="Normal 21 2" xfId="142" xr:uid="{00000000-0005-0000-0000-0000B9000000}"/>
    <cellStyle name="Normal 21_OENZ Onshore 2P" xfId="143" xr:uid="{00000000-0005-0000-0000-0000BA000000}"/>
    <cellStyle name="Normal 210" xfId="398" xr:uid="{00000000-0005-0000-0000-0000BB000000}"/>
    <cellStyle name="Normal 210 2" xfId="444" xr:uid="{00000000-0005-0000-0000-0000BC000000}"/>
    <cellStyle name="Normal 211" xfId="404" xr:uid="{00000000-0005-0000-0000-0000BD000000}"/>
    <cellStyle name="Normal 211 2" xfId="450" xr:uid="{00000000-0005-0000-0000-0000BE000000}"/>
    <cellStyle name="Normal 212" xfId="397" xr:uid="{00000000-0005-0000-0000-0000BF000000}"/>
    <cellStyle name="Normal 212 2" xfId="443" xr:uid="{00000000-0005-0000-0000-0000C0000000}"/>
    <cellStyle name="Normal 213" xfId="377" xr:uid="{00000000-0005-0000-0000-0000C1000000}"/>
    <cellStyle name="Normal 213 2" xfId="423" xr:uid="{00000000-0005-0000-0000-0000C2000000}"/>
    <cellStyle name="Normal 214" xfId="396" xr:uid="{00000000-0005-0000-0000-0000C3000000}"/>
    <cellStyle name="Normal 214 2" xfId="442" xr:uid="{00000000-0005-0000-0000-0000C4000000}"/>
    <cellStyle name="Normal 215" xfId="406" xr:uid="{00000000-0005-0000-0000-0000C5000000}"/>
    <cellStyle name="Normal 215 2" xfId="452" xr:uid="{00000000-0005-0000-0000-0000C6000000}"/>
    <cellStyle name="Normal 216" xfId="395" xr:uid="{00000000-0005-0000-0000-0000C7000000}"/>
    <cellStyle name="Normal 216 2" xfId="441" xr:uid="{00000000-0005-0000-0000-0000C8000000}"/>
    <cellStyle name="Normal 217" xfId="405" xr:uid="{00000000-0005-0000-0000-0000C9000000}"/>
    <cellStyle name="Normal 217 2" xfId="451" xr:uid="{00000000-0005-0000-0000-0000CA000000}"/>
    <cellStyle name="Normal 218" xfId="394" xr:uid="{00000000-0005-0000-0000-0000CB000000}"/>
    <cellStyle name="Normal 218 2" xfId="440" xr:uid="{00000000-0005-0000-0000-0000CC000000}"/>
    <cellStyle name="Normal 219" xfId="409" xr:uid="{00000000-0005-0000-0000-0000CD000000}"/>
    <cellStyle name="Normal 219 2" xfId="455" xr:uid="{00000000-0005-0000-0000-0000CE000000}"/>
    <cellStyle name="Normal 22" xfId="144" xr:uid="{00000000-0005-0000-0000-0000CF000000}"/>
    <cellStyle name="Normal 22 2" xfId="145" xr:uid="{00000000-0005-0000-0000-0000D0000000}"/>
    <cellStyle name="Normal 22_OENZ Onshore 2P" xfId="146" xr:uid="{00000000-0005-0000-0000-0000D1000000}"/>
    <cellStyle name="Normal 220" xfId="393" xr:uid="{00000000-0005-0000-0000-0000D2000000}"/>
    <cellStyle name="Normal 220 2" xfId="439" xr:uid="{00000000-0005-0000-0000-0000D3000000}"/>
    <cellStyle name="Normal 221" xfId="408" xr:uid="{00000000-0005-0000-0000-0000D4000000}"/>
    <cellStyle name="Normal 221 2" xfId="454" xr:uid="{00000000-0005-0000-0000-0000D5000000}"/>
    <cellStyle name="Normal 222" xfId="392" xr:uid="{00000000-0005-0000-0000-0000D6000000}"/>
    <cellStyle name="Normal 222 2" xfId="438" xr:uid="{00000000-0005-0000-0000-0000D7000000}"/>
    <cellStyle name="Normal 223" xfId="407" xr:uid="{00000000-0005-0000-0000-0000D8000000}"/>
    <cellStyle name="Normal 223 2" xfId="453" xr:uid="{00000000-0005-0000-0000-0000D9000000}"/>
    <cellStyle name="Normal 224" xfId="391" xr:uid="{00000000-0005-0000-0000-0000DA000000}"/>
    <cellStyle name="Normal 224 2" xfId="437" xr:uid="{00000000-0005-0000-0000-0000DB000000}"/>
    <cellStyle name="Normal 225" xfId="378" xr:uid="{00000000-0005-0000-0000-0000DC000000}"/>
    <cellStyle name="Normal 225 2" xfId="424" xr:uid="{00000000-0005-0000-0000-0000DD000000}"/>
    <cellStyle name="Normal 226" xfId="412" xr:uid="{00000000-0005-0000-0000-0000DE000000}"/>
    <cellStyle name="Normal 226 2" xfId="458" xr:uid="{00000000-0005-0000-0000-0000DF000000}"/>
    <cellStyle name="Normal 227" xfId="379" xr:uid="{00000000-0005-0000-0000-0000E0000000}"/>
    <cellStyle name="Normal 227 2" xfId="425" xr:uid="{00000000-0005-0000-0000-0000E1000000}"/>
    <cellStyle name="Normal 228" xfId="411" xr:uid="{00000000-0005-0000-0000-0000E2000000}"/>
    <cellStyle name="Normal 228 2" xfId="457" xr:uid="{00000000-0005-0000-0000-0000E3000000}"/>
    <cellStyle name="Normal 229" xfId="380" xr:uid="{00000000-0005-0000-0000-0000E4000000}"/>
    <cellStyle name="Normal 229 2" xfId="426" xr:uid="{00000000-0005-0000-0000-0000E5000000}"/>
    <cellStyle name="Normal 23" xfId="147" xr:uid="{00000000-0005-0000-0000-0000E6000000}"/>
    <cellStyle name="Normal 23 2" xfId="148" xr:uid="{00000000-0005-0000-0000-0000E7000000}"/>
    <cellStyle name="Normal 23_OENZ Onshore 2P" xfId="149" xr:uid="{00000000-0005-0000-0000-0000E8000000}"/>
    <cellStyle name="Normal 230" xfId="410" xr:uid="{00000000-0005-0000-0000-0000E9000000}"/>
    <cellStyle name="Normal 230 2" xfId="456" xr:uid="{00000000-0005-0000-0000-0000EA000000}"/>
    <cellStyle name="Normal 231" xfId="381" xr:uid="{00000000-0005-0000-0000-0000EB000000}"/>
    <cellStyle name="Normal 231 2" xfId="427" xr:uid="{00000000-0005-0000-0000-0000EC000000}"/>
    <cellStyle name="Normal 232" xfId="390" xr:uid="{00000000-0005-0000-0000-0000ED000000}"/>
    <cellStyle name="Normal 232 2" xfId="436" xr:uid="{00000000-0005-0000-0000-0000EE000000}"/>
    <cellStyle name="Normal 233" xfId="382" xr:uid="{00000000-0005-0000-0000-0000EF000000}"/>
    <cellStyle name="Normal 233 2" xfId="428" xr:uid="{00000000-0005-0000-0000-0000F0000000}"/>
    <cellStyle name="Normal 234" xfId="389" xr:uid="{00000000-0005-0000-0000-0000F1000000}"/>
    <cellStyle name="Normal 234 2" xfId="435" xr:uid="{00000000-0005-0000-0000-0000F2000000}"/>
    <cellStyle name="Normal 235" xfId="383" xr:uid="{00000000-0005-0000-0000-0000F3000000}"/>
    <cellStyle name="Normal 235 2" xfId="429" xr:uid="{00000000-0005-0000-0000-0000F4000000}"/>
    <cellStyle name="Normal 236" xfId="388" xr:uid="{00000000-0005-0000-0000-0000F5000000}"/>
    <cellStyle name="Normal 236 2" xfId="434" xr:uid="{00000000-0005-0000-0000-0000F6000000}"/>
    <cellStyle name="Normal 237" xfId="384" xr:uid="{00000000-0005-0000-0000-0000F7000000}"/>
    <cellStyle name="Normal 237 2" xfId="430" xr:uid="{00000000-0005-0000-0000-0000F8000000}"/>
    <cellStyle name="Normal 238" xfId="387" xr:uid="{00000000-0005-0000-0000-0000F9000000}"/>
    <cellStyle name="Normal 238 2" xfId="433" xr:uid="{00000000-0005-0000-0000-0000FA000000}"/>
    <cellStyle name="Normal 239" xfId="385" xr:uid="{00000000-0005-0000-0000-0000FB000000}"/>
    <cellStyle name="Normal 239 2" xfId="431" xr:uid="{00000000-0005-0000-0000-0000FC000000}"/>
    <cellStyle name="Normal 24" xfId="150" xr:uid="{00000000-0005-0000-0000-0000FD000000}"/>
    <cellStyle name="Normal 24 2" xfId="151" xr:uid="{00000000-0005-0000-0000-0000FE000000}"/>
    <cellStyle name="Normal 24_OENZ Onshore 2P" xfId="152" xr:uid="{00000000-0005-0000-0000-0000FF000000}"/>
    <cellStyle name="Normal 240" xfId="386" xr:uid="{00000000-0005-0000-0000-000000010000}"/>
    <cellStyle name="Normal 240 2" xfId="432" xr:uid="{00000000-0005-0000-0000-000001010000}"/>
    <cellStyle name="Normal 241" xfId="459" xr:uid="{00000000-0005-0000-0000-000002010000}"/>
    <cellStyle name="Normal 241 2" xfId="505" xr:uid="{00000000-0005-0000-0000-000003010000}"/>
    <cellStyle name="Normal 242" xfId="486" xr:uid="{00000000-0005-0000-0000-000004010000}"/>
    <cellStyle name="Normal 242 2" xfId="528" xr:uid="{00000000-0005-0000-0000-000005010000}"/>
    <cellStyle name="Normal 243" xfId="487" xr:uid="{00000000-0005-0000-0000-000006010000}"/>
    <cellStyle name="Normal 243 2" xfId="529" xr:uid="{00000000-0005-0000-0000-000007010000}"/>
    <cellStyle name="Normal 244" xfId="484" xr:uid="{00000000-0005-0000-0000-000008010000}"/>
    <cellStyle name="Normal 244 2" xfId="526" xr:uid="{00000000-0005-0000-0000-000009010000}"/>
    <cellStyle name="Normal 245" xfId="463" xr:uid="{00000000-0005-0000-0000-00000A010000}"/>
    <cellStyle name="Normal 245 2" xfId="506" xr:uid="{00000000-0005-0000-0000-00000B010000}"/>
    <cellStyle name="Normal 246" xfId="483" xr:uid="{00000000-0005-0000-0000-00000C010000}"/>
    <cellStyle name="Normal 246 2" xfId="525" xr:uid="{00000000-0005-0000-0000-00000D010000}"/>
    <cellStyle name="Normal 247" xfId="464" xr:uid="{00000000-0005-0000-0000-00000E010000}"/>
    <cellStyle name="Normal 247 2" xfId="507" xr:uid="{00000000-0005-0000-0000-00000F010000}"/>
    <cellStyle name="Normal 248" xfId="482" xr:uid="{00000000-0005-0000-0000-000010010000}"/>
    <cellStyle name="Normal 248 2" xfId="524" xr:uid="{00000000-0005-0000-0000-000011010000}"/>
    <cellStyle name="Normal 249" xfId="465" xr:uid="{00000000-0005-0000-0000-000012010000}"/>
    <cellStyle name="Normal 249 2" xfId="508" xr:uid="{00000000-0005-0000-0000-000013010000}"/>
    <cellStyle name="Normal 25" xfId="153" xr:uid="{00000000-0005-0000-0000-000014010000}"/>
    <cellStyle name="Normal 25 2" xfId="154" xr:uid="{00000000-0005-0000-0000-000015010000}"/>
    <cellStyle name="Normal 25_OENZ Onshore 2P" xfId="155" xr:uid="{00000000-0005-0000-0000-000016010000}"/>
    <cellStyle name="Normal 250" xfId="481" xr:uid="{00000000-0005-0000-0000-000017010000}"/>
    <cellStyle name="Normal 250 2" xfId="523" xr:uid="{00000000-0005-0000-0000-000018010000}"/>
    <cellStyle name="Normal 251" xfId="466" xr:uid="{00000000-0005-0000-0000-000019010000}"/>
    <cellStyle name="Normal 251 2" xfId="509" xr:uid="{00000000-0005-0000-0000-00001A010000}"/>
    <cellStyle name="Normal 252" xfId="480" xr:uid="{00000000-0005-0000-0000-00001B010000}"/>
    <cellStyle name="Normal 252 2" xfId="522" xr:uid="{00000000-0005-0000-0000-00001C010000}"/>
    <cellStyle name="Normal 253" xfId="467" xr:uid="{00000000-0005-0000-0000-00001D010000}"/>
    <cellStyle name="Normal 253 2" xfId="510" xr:uid="{00000000-0005-0000-0000-00001E010000}"/>
    <cellStyle name="Normal 254" xfId="479" xr:uid="{00000000-0005-0000-0000-00001F010000}"/>
    <cellStyle name="Normal 254 2" xfId="521" xr:uid="{00000000-0005-0000-0000-000020010000}"/>
    <cellStyle name="Normal 255" xfId="468" xr:uid="{00000000-0005-0000-0000-000021010000}"/>
    <cellStyle name="Normal 255 2" xfId="511" xr:uid="{00000000-0005-0000-0000-000022010000}"/>
    <cellStyle name="Normal 256" xfId="478" xr:uid="{00000000-0005-0000-0000-000023010000}"/>
    <cellStyle name="Normal 256 2" xfId="520" xr:uid="{00000000-0005-0000-0000-000024010000}"/>
    <cellStyle name="Normal 257" xfId="496" xr:uid="{00000000-0005-0000-0000-000025010000}"/>
    <cellStyle name="Normal 257 2" xfId="538" xr:uid="{00000000-0005-0000-0000-000026010000}"/>
    <cellStyle name="Normal 258" xfId="477" xr:uid="{00000000-0005-0000-0000-000027010000}"/>
    <cellStyle name="Normal 258 2" xfId="519" xr:uid="{00000000-0005-0000-0000-000028010000}"/>
    <cellStyle name="Normal 259" xfId="495" xr:uid="{00000000-0005-0000-0000-000029010000}"/>
    <cellStyle name="Normal 259 2" xfId="537" xr:uid="{00000000-0005-0000-0000-00002A010000}"/>
    <cellStyle name="Normal 26" xfId="156" xr:uid="{00000000-0005-0000-0000-00002B010000}"/>
    <cellStyle name="Normal 26 2" xfId="157" xr:uid="{00000000-0005-0000-0000-00002C010000}"/>
    <cellStyle name="Normal 26 2 2" xfId="158" xr:uid="{00000000-0005-0000-0000-00002D010000}"/>
    <cellStyle name="Normal 26_OENZ Onshore 2P" xfId="159" xr:uid="{00000000-0005-0000-0000-00002E010000}"/>
    <cellStyle name="Normal 260" xfId="476" xr:uid="{00000000-0005-0000-0000-00002F010000}"/>
    <cellStyle name="Normal 260 2" xfId="518" xr:uid="{00000000-0005-0000-0000-000030010000}"/>
    <cellStyle name="Normal 261" xfId="494" xr:uid="{00000000-0005-0000-0000-000031010000}"/>
    <cellStyle name="Normal 261 2" xfId="536" xr:uid="{00000000-0005-0000-0000-000032010000}"/>
    <cellStyle name="Normal 262" xfId="475" xr:uid="{00000000-0005-0000-0000-000033010000}"/>
    <cellStyle name="Normal 262 2" xfId="517" xr:uid="{00000000-0005-0000-0000-000034010000}"/>
    <cellStyle name="Normal 263" xfId="493" xr:uid="{00000000-0005-0000-0000-000035010000}"/>
    <cellStyle name="Normal 263 2" xfId="535" xr:uid="{00000000-0005-0000-0000-000036010000}"/>
    <cellStyle name="Normal 264" xfId="474" xr:uid="{00000000-0005-0000-0000-000037010000}"/>
    <cellStyle name="Normal 264 2" xfId="516" xr:uid="{00000000-0005-0000-0000-000038010000}"/>
    <cellStyle name="Normal 265" xfId="492" xr:uid="{00000000-0005-0000-0000-000039010000}"/>
    <cellStyle name="Normal 265 2" xfId="534" xr:uid="{00000000-0005-0000-0000-00003A010000}"/>
    <cellStyle name="Normal 266" xfId="473" xr:uid="{00000000-0005-0000-0000-00003B010000}"/>
    <cellStyle name="Normal 266 2" xfId="515" xr:uid="{00000000-0005-0000-0000-00003C010000}"/>
    <cellStyle name="Normal 267" xfId="491" xr:uid="{00000000-0005-0000-0000-00003D010000}"/>
    <cellStyle name="Normal 267 2" xfId="533" xr:uid="{00000000-0005-0000-0000-00003E010000}"/>
    <cellStyle name="Normal 268" xfId="485" xr:uid="{00000000-0005-0000-0000-00003F010000}"/>
    <cellStyle name="Normal 268 2" xfId="527" xr:uid="{00000000-0005-0000-0000-000040010000}"/>
    <cellStyle name="Normal 269" xfId="490" xr:uid="{00000000-0005-0000-0000-000041010000}"/>
    <cellStyle name="Normal 269 2" xfId="532" xr:uid="{00000000-0005-0000-0000-000042010000}"/>
    <cellStyle name="Normal 27" xfId="160" xr:uid="{00000000-0005-0000-0000-000043010000}"/>
    <cellStyle name="Normal 27 2" xfId="161" xr:uid="{00000000-0005-0000-0000-000044010000}"/>
    <cellStyle name="Normal 27_OENZ Onshore 2P" xfId="162" xr:uid="{00000000-0005-0000-0000-000045010000}"/>
    <cellStyle name="Normal 270" xfId="488" xr:uid="{00000000-0005-0000-0000-000046010000}"/>
    <cellStyle name="Normal 270 2" xfId="530" xr:uid="{00000000-0005-0000-0000-000047010000}"/>
    <cellStyle name="Normal 271" xfId="489" xr:uid="{00000000-0005-0000-0000-000048010000}"/>
    <cellStyle name="Normal 271 2" xfId="531" xr:uid="{00000000-0005-0000-0000-000049010000}"/>
    <cellStyle name="Normal 272" xfId="500" xr:uid="{00000000-0005-0000-0000-00004A010000}"/>
    <cellStyle name="Normal 272 2" xfId="542" xr:uid="{00000000-0005-0000-0000-00004B010000}"/>
    <cellStyle name="Normal 273" xfId="469" xr:uid="{00000000-0005-0000-0000-00004C010000}"/>
    <cellStyle name="Normal 273 2" xfId="512" xr:uid="{00000000-0005-0000-0000-00004D010000}"/>
    <cellStyle name="Normal 274" xfId="499" xr:uid="{00000000-0005-0000-0000-00004E010000}"/>
    <cellStyle name="Normal 274 2" xfId="541" xr:uid="{00000000-0005-0000-0000-00004F010000}"/>
    <cellStyle name="Normal 275" xfId="470" xr:uid="{00000000-0005-0000-0000-000050010000}"/>
    <cellStyle name="Normal 275 2" xfId="513" xr:uid="{00000000-0005-0000-0000-000051010000}"/>
    <cellStyle name="Normal 276" xfId="498" xr:uid="{00000000-0005-0000-0000-000052010000}"/>
    <cellStyle name="Normal 276 2" xfId="540" xr:uid="{00000000-0005-0000-0000-000053010000}"/>
    <cellStyle name="Normal 277" xfId="471" xr:uid="{00000000-0005-0000-0000-000054010000}"/>
    <cellStyle name="Normal 277 2" xfId="514" xr:uid="{00000000-0005-0000-0000-000055010000}"/>
    <cellStyle name="Normal 278" xfId="497" xr:uid="{00000000-0005-0000-0000-000056010000}"/>
    <cellStyle name="Normal 278 2" xfId="539" xr:uid="{00000000-0005-0000-0000-000057010000}"/>
    <cellStyle name="Normal 279" xfId="472" xr:uid="{00000000-0005-0000-0000-000058010000}"/>
    <cellStyle name="Normal 28" xfId="163" xr:uid="{00000000-0005-0000-0000-000059010000}"/>
    <cellStyle name="Normal 28 2" xfId="164" xr:uid="{00000000-0005-0000-0000-00005A010000}"/>
    <cellStyle name="Normal 28_OENZ Onshore 2P" xfId="165" xr:uid="{00000000-0005-0000-0000-00005B010000}"/>
    <cellStyle name="Normal 280" xfId="501" xr:uid="{00000000-0005-0000-0000-00005C010000}"/>
    <cellStyle name="Normal 281" xfId="5" xr:uid="{00000000-0005-0000-0000-00005D010000}"/>
    <cellStyle name="Normal 281 2" xfId="559" xr:uid="{00000000-0005-0000-0000-00005E010000}"/>
    <cellStyle name="Normal 281 3" xfId="573" xr:uid="{00000000-0005-0000-0000-00005F010000}"/>
    <cellStyle name="Normal 282" xfId="545" xr:uid="{00000000-0005-0000-0000-000060010000}"/>
    <cellStyle name="Normal 282 2" xfId="561" xr:uid="{00000000-0005-0000-0000-000061010000}"/>
    <cellStyle name="Normal 282 3" xfId="578" xr:uid="{00000000-0005-0000-0000-000062010000}"/>
    <cellStyle name="Normal 283" xfId="546" xr:uid="{00000000-0005-0000-0000-000063010000}"/>
    <cellStyle name="Normal 283 2" xfId="562" xr:uid="{00000000-0005-0000-0000-000064010000}"/>
    <cellStyle name="Normal 283 3" xfId="579" xr:uid="{00000000-0005-0000-0000-000065010000}"/>
    <cellStyle name="Normal 284" xfId="547" xr:uid="{00000000-0005-0000-0000-000066010000}"/>
    <cellStyle name="Normal 284 2" xfId="563" xr:uid="{00000000-0005-0000-0000-000067010000}"/>
    <cellStyle name="Normal 284 3" xfId="580" xr:uid="{00000000-0005-0000-0000-000068010000}"/>
    <cellStyle name="Normal 285" xfId="549" xr:uid="{00000000-0005-0000-0000-000069010000}"/>
    <cellStyle name="Normal 285 2" xfId="564" xr:uid="{00000000-0005-0000-0000-00006A010000}"/>
    <cellStyle name="Normal 285 3" xfId="581" xr:uid="{00000000-0005-0000-0000-00006B010000}"/>
    <cellStyle name="Normal 286" xfId="552" xr:uid="{00000000-0005-0000-0000-00006C010000}"/>
    <cellStyle name="Normal 286 2" xfId="566" xr:uid="{00000000-0005-0000-0000-00006D010000}"/>
    <cellStyle name="Normal 286 3" xfId="583" xr:uid="{00000000-0005-0000-0000-00006E010000}"/>
    <cellStyle name="Normal 287" xfId="553" xr:uid="{00000000-0005-0000-0000-00006F010000}"/>
    <cellStyle name="Normal 287 2" xfId="567" xr:uid="{00000000-0005-0000-0000-000070010000}"/>
    <cellStyle name="Normal 287 3" xfId="584" xr:uid="{00000000-0005-0000-0000-000071010000}"/>
    <cellStyle name="Normal 288" xfId="576" xr:uid="{00000000-0005-0000-0000-000072010000}"/>
    <cellStyle name="Normal 289" xfId="575" xr:uid="{00000000-0005-0000-0000-000073010000}"/>
    <cellStyle name="Normal 29" xfId="166" xr:uid="{00000000-0005-0000-0000-000074010000}"/>
    <cellStyle name="Normal 29 2" xfId="167" xr:uid="{00000000-0005-0000-0000-000075010000}"/>
    <cellStyle name="Normal 29_OENZ Onshore 2P" xfId="168" xr:uid="{00000000-0005-0000-0000-000076010000}"/>
    <cellStyle name="Normal 290" xfId="574" xr:uid="{00000000-0005-0000-0000-000077010000}"/>
    <cellStyle name="Normal 3" xfId="169" xr:uid="{00000000-0005-0000-0000-000078010000}"/>
    <cellStyle name="Normal 3 2" xfId="544" xr:uid="{00000000-0005-0000-0000-000079010000}"/>
    <cellStyle name="Normal 30" xfId="170" xr:uid="{00000000-0005-0000-0000-00007A010000}"/>
    <cellStyle name="Normal 30 2" xfId="171" xr:uid="{00000000-0005-0000-0000-00007B010000}"/>
    <cellStyle name="Normal 30_OENZ Onshore 2P" xfId="172" xr:uid="{00000000-0005-0000-0000-00007C010000}"/>
    <cellStyle name="Normal 31" xfId="173" xr:uid="{00000000-0005-0000-0000-00007D010000}"/>
    <cellStyle name="Normal 31 2" xfId="174" xr:uid="{00000000-0005-0000-0000-00007E010000}"/>
    <cellStyle name="Normal 31_OENZ Onshore 2P" xfId="175" xr:uid="{00000000-0005-0000-0000-00007F010000}"/>
    <cellStyle name="Normal 32" xfId="176" xr:uid="{00000000-0005-0000-0000-000080010000}"/>
    <cellStyle name="Normal 32 2" xfId="177" xr:uid="{00000000-0005-0000-0000-000081010000}"/>
    <cellStyle name="Normal 32_OENZ Onshore 2P" xfId="178" xr:uid="{00000000-0005-0000-0000-000082010000}"/>
    <cellStyle name="Normal 33" xfId="179" xr:uid="{00000000-0005-0000-0000-000083010000}"/>
    <cellStyle name="Normal 33 2" xfId="180" xr:uid="{00000000-0005-0000-0000-000084010000}"/>
    <cellStyle name="Normal 33_OENZ Onshore 2P" xfId="181" xr:uid="{00000000-0005-0000-0000-000085010000}"/>
    <cellStyle name="Normal 34" xfId="182" xr:uid="{00000000-0005-0000-0000-000086010000}"/>
    <cellStyle name="Normal 34 2" xfId="183" xr:uid="{00000000-0005-0000-0000-000087010000}"/>
    <cellStyle name="Normal 34_OENZ Onshore 2P" xfId="184" xr:uid="{00000000-0005-0000-0000-000088010000}"/>
    <cellStyle name="Normal 35" xfId="185" xr:uid="{00000000-0005-0000-0000-000089010000}"/>
    <cellStyle name="Normal 35 2" xfId="186" xr:uid="{00000000-0005-0000-0000-00008A010000}"/>
    <cellStyle name="Normal 35_OENZ Onshore 2P" xfId="187" xr:uid="{00000000-0005-0000-0000-00008B010000}"/>
    <cellStyle name="Normal 36" xfId="188" xr:uid="{00000000-0005-0000-0000-00008C010000}"/>
    <cellStyle name="Normal 36 2" xfId="189" xr:uid="{00000000-0005-0000-0000-00008D010000}"/>
    <cellStyle name="Normal 36_OENZ Onshore 2P" xfId="190" xr:uid="{00000000-0005-0000-0000-00008E010000}"/>
    <cellStyle name="Normal 37" xfId="191" xr:uid="{00000000-0005-0000-0000-00008F010000}"/>
    <cellStyle name="Normal 37 2" xfId="192" xr:uid="{00000000-0005-0000-0000-000090010000}"/>
    <cellStyle name="Normal 37_OENZ Onshore 2P" xfId="193" xr:uid="{00000000-0005-0000-0000-000091010000}"/>
    <cellStyle name="Normal 38" xfId="194" xr:uid="{00000000-0005-0000-0000-000092010000}"/>
    <cellStyle name="Normal 38 2" xfId="195" xr:uid="{00000000-0005-0000-0000-000093010000}"/>
    <cellStyle name="Normal 38_OENZ Onshore 2P" xfId="196" xr:uid="{00000000-0005-0000-0000-000094010000}"/>
    <cellStyle name="Normal 39" xfId="197" xr:uid="{00000000-0005-0000-0000-000095010000}"/>
    <cellStyle name="Normal 39 2" xfId="198" xr:uid="{00000000-0005-0000-0000-000096010000}"/>
    <cellStyle name="Normal 39_OENZ Onshore 2P" xfId="199" xr:uid="{00000000-0005-0000-0000-000097010000}"/>
    <cellStyle name="Normal 4" xfId="200" xr:uid="{00000000-0005-0000-0000-000098010000}"/>
    <cellStyle name="Normal 40" xfId="201" xr:uid="{00000000-0005-0000-0000-000099010000}"/>
    <cellStyle name="Normal 40 2" xfId="202" xr:uid="{00000000-0005-0000-0000-00009A010000}"/>
    <cellStyle name="Normal 40_OENZ Onshore 2P" xfId="203" xr:uid="{00000000-0005-0000-0000-00009B010000}"/>
    <cellStyle name="Normal 41" xfId="204" xr:uid="{00000000-0005-0000-0000-00009C010000}"/>
    <cellStyle name="Normal 42" xfId="205" xr:uid="{00000000-0005-0000-0000-00009D010000}"/>
    <cellStyle name="Normal 42 2" xfId="206" xr:uid="{00000000-0005-0000-0000-00009E010000}"/>
    <cellStyle name="Normal 42_OENZ Onshore 2P" xfId="207" xr:uid="{00000000-0005-0000-0000-00009F010000}"/>
    <cellStyle name="Normal 43" xfId="208" xr:uid="{00000000-0005-0000-0000-0000A0010000}"/>
    <cellStyle name="Normal 43 2" xfId="209" xr:uid="{00000000-0005-0000-0000-0000A1010000}"/>
    <cellStyle name="Normal 43_OENZ Onshore 2P" xfId="210" xr:uid="{00000000-0005-0000-0000-0000A2010000}"/>
    <cellStyle name="Normal 44" xfId="211" xr:uid="{00000000-0005-0000-0000-0000A3010000}"/>
    <cellStyle name="Normal 44 2" xfId="212" xr:uid="{00000000-0005-0000-0000-0000A4010000}"/>
    <cellStyle name="Normal 44_OENZ Onshore 2P" xfId="213" xr:uid="{00000000-0005-0000-0000-0000A5010000}"/>
    <cellStyle name="Normal 45" xfId="214" xr:uid="{00000000-0005-0000-0000-0000A6010000}"/>
    <cellStyle name="Normal 45 2" xfId="215" xr:uid="{00000000-0005-0000-0000-0000A7010000}"/>
    <cellStyle name="Normal 45_OENZ Onshore 2P" xfId="216" xr:uid="{00000000-0005-0000-0000-0000A8010000}"/>
    <cellStyle name="Normal 46" xfId="217" xr:uid="{00000000-0005-0000-0000-0000A9010000}"/>
    <cellStyle name="Normal 46 2" xfId="218" xr:uid="{00000000-0005-0000-0000-0000AA010000}"/>
    <cellStyle name="Normal 46_OENZ Onshore 2P" xfId="219" xr:uid="{00000000-0005-0000-0000-0000AB010000}"/>
    <cellStyle name="Normal 47" xfId="220" xr:uid="{00000000-0005-0000-0000-0000AC010000}"/>
    <cellStyle name="Normal 47 2" xfId="221" xr:uid="{00000000-0005-0000-0000-0000AD010000}"/>
    <cellStyle name="Normal 47_OENZ Onshore 2P" xfId="222" xr:uid="{00000000-0005-0000-0000-0000AE010000}"/>
    <cellStyle name="Normal 48" xfId="223" xr:uid="{00000000-0005-0000-0000-0000AF010000}"/>
    <cellStyle name="Normal 48 2" xfId="224" xr:uid="{00000000-0005-0000-0000-0000B0010000}"/>
    <cellStyle name="Normal 48_OENZ Onshore 2P" xfId="225" xr:uid="{00000000-0005-0000-0000-0000B1010000}"/>
    <cellStyle name="Normal 49" xfId="226" xr:uid="{00000000-0005-0000-0000-0000B2010000}"/>
    <cellStyle name="Normal 49 2" xfId="227" xr:uid="{00000000-0005-0000-0000-0000B3010000}"/>
    <cellStyle name="Normal 49_OENZ Onshore 2P" xfId="228" xr:uid="{00000000-0005-0000-0000-0000B4010000}"/>
    <cellStyle name="Normal 5" xfId="229" xr:uid="{00000000-0005-0000-0000-0000B5010000}"/>
    <cellStyle name="Normal 50" xfId="230" xr:uid="{00000000-0005-0000-0000-0000B6010000}"/>
    <cellStyle name="Normal 50 2" xfId="231" xr:uid="{00000000-0005-0000-0000-0000B7010000}"/>
    <cellStyle name="Normal 50_OENZ Onshore 2P" xfId="232" xr:uid="{00000000-0005-0000-0000-0000B8010000}"/>
    <cellStyle name="Normal 51" xfId="233" xr:uid="{00000000-0005-0000-0000-0000B9010000}"/>
    <cellStyle name="Normal 51 2" xfId="234" xr:uid="{00000000-0005-0000-0000-0000BA010000}"/>
    <cellStyle name="Normal 51_OENZ Onshore 2P" xfId="235" xr:uid="{00000000-0005-0000-0000-0000BB010000}"/>
    <cellStyle name="Normal 52" xfId="236" xr:uid="{00000000-0005-0000-0000-0000BC010000}"/>
    <cellStyle name="Normal 52 2" xfId="237" xr:uid="{00000000-0005-0000-0000-0000BD010000}"/>
    <cellStyle name="Normal 52_OENZ Onshore 2P" xfId="238" xr:uid="{00000000-0005-0000-0000-0000BE010000}"/>
    <cellStyle name="Normal 53" xfId="239" xr:uid="{00000000-0005-0000-0000-0000BF010000}"/>
    <cellStyle name="Normal 53 2" xfId="240" xr:uid="{00000000-0005-0000-0000-0000C0010000}"/>
    <cellStyle name="Normal 53_OENZ Onshore 2P" xfId="241" xr:uid="{00000000-0005-0000-0000-0000C1010000}"/>
    <cellStyle name="Normal 54" xfId="242" xr:uid="{00000000-0005-0000-0000-0000C2010000}"/>
    <cellStyle name="Normal 54 2" xfId="243" xr:uid="{00000000-0005-0000-0000-0000C3010000}"/>
    <cellStyle name="Normal 54_OENZ Onshore 2P" xfId="244" xr:uid="{00000000-0005-0000-0000-0000C4010000}"/>
    <cellStyle name="Normal 55" xfId="245" xr:uid="{00000000-0005-0000-0000-0000C5010000}"/>
    <cellStyle name="Normal 55 2" xfId="246" xr:uid="{00000000-0005-0000-0000-0000C6010000}"/>
    <cellStyle name="Normal 55_OENZ Onshore 2P" xfId="247" xr:uid="{00000000-0005-0000-0000-0000C7010000}"/>
    <cellStyle name="Normal 56" xfId="248" xr:uid="{00000000-0005-0000-0000-0000C8010000}"/>
    <cellStyle name="Normal 56 2" xfId="249" xr:uid="{00000000-0005-0000-0000-0000C9010000}"/>
    <cellStyle name="Normal 56_OENZ Onshore 2P" xfId="250" xr:uid="{00000000-0005-0000-0000-0000CA010000}"/>
    <cellStyle name="Normal 57" xfId="251" xr:uid="{00000000-0005-0000-0000-0000CB010000}"/>
    <cellStyle name="Normal 57 2" xfId="252" xr:uid="{00000000-0005-0000-0000-0000CC010000}"/>
    <cellStyle name="Normal 57_OENZ Onshore 2P" xfId="253" xr:uid="{00000000-0005-0000-0000-0000CD010000}"/>
    <cellStyle name="Normal 58" xfId="254" xr:uid="{00000000-0005-0000-0000-0000CE010000}"/>
    <cellStyle name="Normal 58 2" xfId="255" xr:uid="{00000000-0005-0000-0000-0000CF010000}"/>
    <cellStyle name="Normal 58_OENZ Onshore 2P" xfId="256" xr:uid="{00000000-0005-0000-0000-0000D0010000}"/>
    <cellStyle name="Normal 59" xfId="257" xr:uid="{00000000-0005-0000-0000-0000D1010000}"/>
    <cellStyle name="Normal 59 2" xfId="258" xr:uid="{00000000-0005-0000-0000-0000D2010000}"/>
    <cellStyle name="Normal 59_OENZ Onshore 2P" xfId="259" xr:uid="{00000000-0005-0000-0000-0000D3010000}"/>
    <cellStyle name="Normal 6" xfId="260" xr:uid="{00000000-0005-0000-0000-0000D4010000}"/>
    <cellStyle name="Normal 6 2" xfId="261" xr:uid="{00000000-0005-0000-0000-0000D5010000}"/>
    <cellStyle name="Normal 6_OENZ Onshore 2P" xfId="262" xr:uid="{00000000-0005-0000-0000-0000D6010000}"/>
    <cellStyle name="Normal 60" xfId="263" xr:uid="{00000000-0005-0000-0000-0000D7010000}"/>
    <cellStyle name="Normal 60 2" xfId="264" xr:uid="{00000000-0005-0000-0000-0000D8010000}"/>
    <cellStyle name="Normal 60_OENZ Onshore 2P" xfId="265" xr:uid="{00000000-0005-0000-0000-0000D9010000}"/>
    <cellStyle name="Normal 61" xfId="266" xr:uid="{00000000-0005-0000-0000-0000DA010000}"/>
    <cellStyle name="Normal 61 2" xfId="267" xr:uid="{00000000-0005-0000-0000-0000DB010000}"/>
    <cellStyle name="Normal 61_OENZ Onshore 2P" xfId="268" xr:uid="{00000000-0005-0000-0000-0000DC010000}"/>
    <cellStyle name="Normal 62" xfId="269" xr:uid="{00000000-0005-0000-0000-0000DD010000}"/>
    <cellStyle name="Normal 62 2" xfId="270" xr:uid="{00000000-0005-0000-0000-0000DE010000}"/>
    <cellStyle name="Normal 62_OENZ Onshore 2P" xfId="271" xr:uid="{00000000-0005-0000-0000-0000DF010000}"/>
    <cellStyle name="Normal 63" xfId="272" xr:uid="{00000000-0005-0000-0000-0000E0010000}"/>
    <cellStyle name="Normal 63 2" xfId="273" xr:uid="{00000000-0005-0000-0000-0000E1010000}"/>
    <cellStyle name="Normal 63_OENZ Onshore 2P" xfId="274" xr:uid="{00000000-0005-0000-0000-0000E2010000}"/>
    <cellStyle name="Normal 64" xfId="275" xr:uid="{00000000-0005-0000-0000-0000E3010000}"/>
    <cellStyle name="Normal 64 2" xfId="276" xr:uid="{00000000-0005-0000-0000-0000E4010000}"/>
    <cellStyle name="Normal 64_OENZ Onshore 2P" xfId="277" xr:uid="{00000000-0005-0000-0000-0000E5010000}"/>
    <cellStyle name="Normal 65" xfId="278" xr:uid="{00000000-0005-0000-0000-0000E6010000}"/>
    <cellStyle name="Normal 65 2" xfId="279" xr:uid="{00000000-0005-0000-0000-0000E7010000}"/>
    <cellStyle name="Normal 65_OENZ Onshore 2P" xfId="280" xr:uid="{00000000-0005-0000-0000-0000E8010000}"/>
    <cellStyle name="Normal 66" xfId="281" xr:uid="{00000000-0005-0000-0000-0000E9010000}"/>
    <cellStyle name="Normal 66 2" xfId="282" xr:uid="{00000000-0005-0000-0000-0000EA010000}"/>
    <cellStyle name="Normal 66_OENZ Onshore 2P" xfId="283" xr:uid="{00000000-0005-0000-0000-0000EB010000}"/>
    <cellStyle name="Normal 67" xfId="284" xr:uid="{00000000-0005-0000-0000-0000EC010000}"/>
    <cellStyle name="Normal 67 2" xfId="285" xr:uid="{00000000-0005-0000-0000-0000ED010000}"/>
    <cellStyle name="Normal 67_OENZ Onshore 2P" xfId="286" xr:uid="{00000000-0005-0000-0000-0000EE010000}"/>
    <cellStyle name="Normal 68" xfId="287" xr:uid="{00000000-0005-0000-0000-0000EF010000}"/>
    <cellStyle name="Normal 68 2" xfId="288" xr:uid="{00000000-0005-0000-0000-0000F0010000}"/>
    <cellStyle name="Normal 68_OENZ Onshore 2P" xfId="289" xr:uid="{00000000-0005-0000-0000-0000F1010000}"/>
    <cellStyle name="Normal 69" xfId="290" xr:uid="{00000000-0005-0000-0000-0000F2010000}"/>
    <cellStyle name="Normal 69 2" xfId="291" xr:uid="{00000000-0005-0000-0000-0000F3010000}"/>
    <cellStyle name="Normal 69_OENZ Onshore 2P" xfId="292" xr:uid="{00000000-0005-0000-0000-0000F4010000}"/>
    <cellStyle name="Normal 7" xfId="293" xr:uid="{00000000-0005-0000-0000-0000F5010000}"/>
    <cellStyle name="Normal 7 2" xfId="294" xr:uid="{00000000-0005-0000-0000-0000F6010000}"/>
    <cellStyle name="Normal 7_OENZ Onshore 2P" xfId="295" xr:uid="{00000000-0005-0000-0000-0000F7010000}"/>
    <cellStyle name="Normal 70" xfId="296" xr:uid="{00000000-0005-0000-0000-0000F8010000}"/>
    <cellStyle name="Normal 70 2" xfId="297" xr:uid="{00000000-0005-0000-0000-0000F9010000}"/>
    <cellStyle name="Normal 70_OENZ Onshore 2P" xfId="298" xr:uid="{00000000-0005-0000-0000-0000FA010000}"/>
    <cellStyle name="Normal 71" xfId="299" xr:uid="{00000000-0005-0000-0000-0000FB010000}"/>
    <cellStyle name="Normal 71 2" xfId="300" xr:uid="{00000000-0005-0000-0000-0000FC010000}"/>
    <cellStyle name="Normal 71_OENZ Onshore 2P" xfId="301" xr:uid="{00000000-0005-0000-0000-0000FD010000}"/>
    <cellStyle name="Normal 72" xfId="302" xr:uid="{00000000-0005-0000-0000-0000FE010000}"/>
    <cellStyle name="Normal 72 2" xfId="303" xr:uid="{00000000-0005-0000-0000-0000FF010000}"/>
    <cellStyle name="Normal 72_OENZ Onshore 2P" xfId="304" xr:uid="{00000000-0005-0000-0000-000000020000}"/>
    <cellStyle name="Normal 73" xfId="305" xr:uid="{00000000-0005-0000-0000-000001020000}"/>
    <cellStyle name="Normal 73 2" xfId="306" xr:uid="{00000000-0005-0000-0000-000002020000}"/>
    <cellStyle name="Normal 73_OENZ Onshore 2P" xfId="307" xr:uid="{00000000-0005-0000-0000-000003020000}"/>
    <cellStyle name="Normal 74" xfId="308" xr:uid="{00000000-0005-0000-0000-000004020000}"/>
    <cellStyle name="Normal 74 2" xfId="309" xr:uid="{00000000-0005-0000-0000-000005020000}"/>
    <cellStyle name="Normal 74_OENZ Onshore 2P" xfId="310" xr:uid="{00000000-0005-0000-0000-000006020000}"/>
    <cellStyle name="Normal 75" xfId="311" xr:uid="{00000000-0005-0000-0000-000007020000}"/>
    <cellStyle name="Normal 75 2" xfId="312" xr:uid="{00000000-0005-0000-0000-000008020000}"/>
    <cellStyle name="Normal 75_OENZ Onshore 2P" xfId="313" xr:uid="{00000000-0005-0000-0000-000009020000}"/>
    <cellStyle name="Normal 76" xfId="314" xr:uid="{00000000-0005-0000-0000-00000A020000}"/>
    <cellStyle name="Normal 76 2" xfId="315" xr:uid="{00000000-0005-0000-0000-00000B020000}"/>
    <cellStyle name="Normal 76_OENZ Onshore 2P" xfId="316" xr:uid="{00000000-0005-0000-0000-00000C020000}"/>
    <cellStyle name="Normal 77" xfId="317" xr:uid="{00000000-0005-0000-0000-00000D020000}"/>
    <cellStyle name="Normal 77 2" xfId="318" xr:uid="{00000000-0005-0000-0000-00000E020000}"/>
    <cellStyle name="Normal 77_OENZ Onshore 2P" xfId="319" xr:uid="{00000000-0005-0000-0000-00000F020000}"/>
    <cellStyle name="Normal 78" xfId="320" xr:uid="{00000000-0005-0000-0000-000010020000}"/>
    <cellStyle name="Normal 78 2" xfId="321" xr:uid="{00000000-0005-0000-0000-000011020000}"/>
    <cellStyle name="Normal 78_OENZ Onshore 2P" xfId="322" xr:uid="{00000000-0005-0000-0000-000012020000}"/>
    <cellStyle name="Normal 79" xfId="323" xr:uid="{00000000-0005-0000-0000-000013020000}"/>
    <cellStyle name="Normal 79 2" xfId="324" xr:uid="{00000000-0005-0000-0000-000014020000}"/>
    <cellStyle name="Normal 79_OENZ Onshore 2P" xfId="325" xr:uid="{00000000-0005-0000-0000-000015020000}"/>
    <cellStyle name="Normal 8" xfId="326" xr:uid="{00000000-0005-0000-0000-000016020000}"/>
    <cellStyle name="Normal 8 2" xfId="327" xr:uid="{00000000-0005-0000-0000-000017020000}"/>
    <cellStyle name="Normal 8_OENZ Onshore 2P" xfId="328" xr:uid="{00000000-0005-0000-0000-000018020000}"/>
    <cellStyle name="Normal 80" xfId="329" xr:uid="{00000000-0005-0000-0000-000019020000}"/>
    <cellStyle name="Normal 80 2" xfId="330" xr:uid="{00000000-0005-0000-0000-00001A020000}"/>
    <cellStyle name="Normal 80_OENZ Onshore 2P" xfId="331" xr:uid="{00000000-0005-0000-0000-00001B020000}"/>
    <cellStyle name="Normal 81" xfId="332" xr:uid="{00000000-0005-0000-0000-00001C020000}"/>
    <cellStyle name="Normal 81 2" xfId="333" xr:uid="{00000000-0005-0000-0000-00001D020000}"/>
    <cellStyle name="Normal 81_OENZ Onshore 2P" xfId="334" xr:uid="{00000000-0005-0000-0000-00001E020000}"/>
    <cellStyle name="Normal 82" xfId="335" xr:uid="{00000000-0005-0000-0000-00001F020000}"/>
    <cellStyle name="Normal 82 2" xfId="336" xr:uid="{00000000-0005-0000-0000-000020020000}"/>
    <cellStyle name="Normal 82_OENZ Onshore 2P" xfId="337" xr:uid="{00000000-0005-0000-0000-000021020000}"/>
    <cellStyle name="Normal 83" xfId="338" xr:uid="{00000000-0005-0000-0000-000022020000}"/>
    <cellStyle name="Normal 83 2" xfId="339" xr:uid="{00000000-0005-0000-0000-000023020000}"/>
    <cellStyle name="Normal 83_OENZ Onshore 2P" xfId="340" xr:uid="{00000000-0005-0000-0000-000024020000}"/>
    <cellStyle name="Normal 84" xfId="341" xr:uid="{00000000-0005-0000-0000-000025020000}"/>
    <cellStyle name="Normal 84 2" xfId="342" xr:uid="{00000000-0005-0000-0000-000026020000}"/>
    <cellStyle name="Normal 84_OENZ Onshore 2P" xfId="343" xr:uid="{00000000-0005-0000-0000-000027020000}"/>
    <cellStyle name="Normal 85" xfId="344" xr:uid="{00000000-0005-0000-0000-000028020000}"/>
    <cellStyle name="Normal 85 2" xfId="345" xr:uid="{00000000-0005-0000-0000-000029020000}"/>
    <cellStyle name="Normal 85_OENZ Onshore 2P" xfId="346" xr:uid="{00000000-0005-0000-0000-00002A020000}"/>
    <cellStyle name="Normal 86" xfId="347" xr:uid="{00000000-0005-0000-0000-00002B020000}"/>
    <cellStyle name="Normal 86 2" xfId="348" xr:uid="{00000000-0005-0000-0000-00002C020000}"/>
    <cellStyle name="Normal 86_OENZ Onshore 2P" xfId="349" xr:uid="{00000000-0005-0000-0000-00002D020000}"/>
    <cellStyle name="Normal 87" xfId="350" xr:uid="{00000000-0005-0000-0000-00002E020000}"/>
    <cellStyle name="Normal 88" xfId="351" xr:uid="{00000000-0005-0000-0000-00002F020000}"/>
    <cellStyle name="Normal 88 2" xfId="352" xr:uid="{00000000-0005-0000-0000-000030020000}"/>
    <cellStyle name="Normal 88_OENZ Onshore 2P" xfId="353" xr:uid="{00000000-0005-0000-0000-000031020000}"/>
    <cellStyle name="Normal 89" xfId="354" xr:uid="{00000000-0005-0000-0000-000032020000}"/>
    <cellStyle name="Normal 9" xfId="355" xr:uid="{00000000-0005-0000-0000-000033020000}"/>
    <cellStyle name="Normal 9 2" xfId="356" xr:uid="{00000000-0005-0000-0000-000034020000}"/>
    <cellStyle name="Normal 9_OENZ Onshore 2P" xfId="357" xr:uid="{00000000-0005-0000-0000-000035020000}"/>
    <cellStyle name="Normal 90" xfId="358" xr:uid="{00000000-0005-0000-0000-000036020000}"/>
    <cellStyle name="Normal 91" xfId="359" xr:uid="{00000000-0005-0000-0000-000037020000}"/>
    <cellStyle name="Normal 92" xfId="360" xr:uid="{00000000-0005-0000-0000-000038020000}"/>
    <cellStyle name="Normal 93" xfId="361" xr:uid="{00000000-0005-0000-0000-000039020000}"/>
    <cellStyle name="Normal 94" xfId="362" xr:uid="{00000000-0005-0000-0000-00003A020000}"/>
    <cellStyle name="Normal 95" xfId="363" xr:uid="{00000000-0005-0000-0000-00003B020000}"/>
    <cellStyle name="Normal 96" xfId="364" xr:uid="{00000000-0005-0000-0000-00003C020000}"/>
    <cellStyle name="Normal 97" xfId="365" xr:uid="{00000000-0005-0000-0000-00003D020000}"/>
    <cellStyle name="Normal 98" xfId="366" xr:uid="{00000000-0005-0000-0000-00003E020000}"/>
    <cellStyle name="Normal 98 2" xfId="367" xr:uid="{00000000-0005-0000-0000-00003F020000}"/>
    <cellStyle name="Normal 98_OENZ Onshore 2P" xfId="368" xr:uid="{00000000-0005-0000-0000-000040020000}"/>
    <cellStyle name="Normal 99" xfId="369" xr:uid="{00000000-0005-0000-0000-000041020000}"/>
    <cellStyle name="Percent" xfId="548" builtinId="5"/>
    <cellStyle name="Percent 2" xfId="3" xr:uid="{00000000-0005-0000-0000-000043020000}"/>
    <cellStyle name="Percent 2 2" xfId="370" xr:uid="{00000000-0005-0000-0000-000044020000}"/>
    <cellStyle name="Percent 2 3" xfId="558" xr:uid="{00000000-0005-0000-0000-000045020000}"/>
    <cellStyle name="Percent 2 4" xfId="572" xr:uid="{00000000-0005-0000-0000-000046020000}"/>
    <cellStyle name="Percent 3" xfId="555" xr:uid="{00000000-0005-0000-0000-000047020000}"/>
    <cellStyle name="Percent 3 2" xfId="569" xr:uid="{00000000-0005-0000-0000-000048020000}"/>
    <cellStyle name="Percent 3 3" xfId="586" xr:uid="{00000000-0005-0000-0000-000049020000}"/>
    <cellStyle name="Style 1" xfId="4" xr:uid="{00000000-0005-0000-0000-00004A02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19"/>
        </left>
        <right style="medium">
          <color indexed="19"/>
        </right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Oil and Condensate Remaining Reserves (mmbbl)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Charts!$D$4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{EAE364A3-5C6A-4C0B-BB82-DECC40A2E9A7}</c15:txfldGUID>
                      <c15:f>Charts!$D$4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02E-4365-B23C-FD3A4A489B31}"/>
                </c:ext>
              </c:extLst>
            </c:dLbl>
            <c:dLbl>
              <c:idx val="1"/>
              <c:tx>
                <c:strRef>
                  <c:f>Charts!$D$5</c:f>
                  <c:strCache>
                    <c:ptCount val="1"/>
                    <c:pt idx="0">
                      <c:v>0.3%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{3B912757-85F8-404B-87CB-98C3C3C12623}</c15:txfldGUID>
                      <c15:f>Charts!$D$5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02E-4365-B23C-FD3A4A489B31}"/>
                </c:ext>
              </c:extLst>
            </c:dLbl>
            <c:dLbl>
              <c:idx val="2"/>
              <c:tx>
                <c:strRef>
                  <c:f>Charts!$D$6</c:f>
                  <c:strCache>
                    <c:ptCount val="1"/>
                    <c:pt idx="0">
                      <c:v>0.5%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{6FD51BC4-CF58-492C-A635-ABF2A05F9D65}</c15:txfldGUID>
                      <c15:f>Charts!$D$6</c15:f>
                      <c15:dlblFieldTableCache>
                        <c:ptCount val="1"/>
                        <c:pt idx="0">
                          <c:v>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02E-4365-B23C-FD3A4A489B31}"/>
                </c:ext>
              </c:extLst>
            </c:dLbl>
            <c:dLbl>
              <c:idx val="3"/>
              <c:layout>
                <c:manualLayout>
                  <c:x val="0.12295081967213115"/>
                  <c:y val="-0.22416302765647744"/>
                </c:manualLayout>
              </c:layout>
              <c:tx>
                <c:strRef>
                  <c:f>Charts!$D$12</c:f>
                  <c:strCache>
                    <c:ptCount val="1"/>
                    <c:pt idx="0">
                      <c:v>3.9%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{8BC9CD3A-64AB-4F71-B405-EA4737073CC0}</c15:txfldGUID>
                      <c15:f>Charts!$D$12</c15:f>
                      <c15:dlblFieldTableCache>
                        <c:ptCount val="1"/>
                        <c:pt idx="0">
                          <c:v>3.9%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02E-4365-B23C-FD3A4A489B31}"/>
                </c:ext>
              </c:extLst>
            </c:dLbl>
            <c:dLbl>
              <c:idx val="4"/>
              <c:layout>
                <c:manualLayout>
                  <c:x val="6.2841530054644809E-2"/>
                  <c:y val="-0.13682678311499266"/>
                </c:manualLayout>
              </c:layout>
              <c:tx>
                <c:strRef>
                  <c:f>Charts!$D$11</c:f>
                  <c:strCache>
                    <c:ptCount val="1"/>
                    <c:pt idx="0">
                      <c:v>2.9%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{085E1999-9611-4634-84DA-F78612BDD035}</c15:txfldGUID>
                      <c15:f>Charts!$D$11</c15:f>
                      <c15:dlblFieldTableCache>
                        <c:ptCount val="1"/>
                        <c:pt idx="0">
                          <c:v>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02E-4365-B23C-FD3A4A489B31}"/>
                </c:ext>
              </c:extLst>
            </c:dLbl>
            <c:dLbl>
              <c:idx val="5"/>
              <c:tx>
                <c:strRef>
                  <c:f>Charts!$D$9</c:f>
                  <c:strCache>
                    <c:ptCount val="1"/>
                    <c:pt idx="0">
                      <c:v>1.8%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{E48B9008-199D-404D-BC71-91785129C116}</c15:txfldGUID>
                      <c15:f>Charts!$D$9</c15:f>
                      <c15:dlblFieldTableCache>
                        <c:ptCount val="1"/>
                        <c:pt idx="0">
                          <c:v>1.8%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02E-4365-B23C-FD3A4A489B31}"/>
                </c:ext>
              </c:extLst>
            </c:dLbl>
            <c:dLbl>
              <c:idx val="6"/>
              <c:layout>
                <c:manualLayout>
                  <c:x val="-4.6448087431693992E-2"/>
                  <c:y val="0.13100436681222707"/>
                </c:manualLayout>
              </c:layout>
              <c:tx>
                <c:strRef>
                  <c:f>Charts!$D$7</c:f>
                  <c:strCache>
                    <c:ptCount val="1"/>
                    <c:pt idx="0">
                      <c:v>0.7%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{1CAA3C93-4288-4C60-8FFB-5B4FCEB2379F}</c15:txfldGUID>
                      <c15:f>Charts!$D$7</c15:f>
                      <c15:dlblFieldTableCache>
                        <c:ptCount val="1"/>
                        <c:pt idx="0">
                          <c:v>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02E-4365-B23C-FD3A4A489B31}"/>
                </c:ext>
              </c:extLst>
            </c:dLbl>
            <c:dLbl>
              <c:idx val="7"/>
              <c:layout>
                <c:manualLayout>
                  <c:x val="-3.825136612021858E-2"/>
                  <c:y val="4.0756684890371236E-2"/>
                </c:manualLayout>
              </c:layout>
              <c:tx>
                <c:strRef>
                  <c:f>Charts!$D$10</c:f>
                  <c:strCache>
                    <c:ptCount val="1"/>
                    <c:pt idx="0">
                      <c:v>1.8%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{B148E389-D1B2-45FB-88ED-3DC7B1D347A9}</c15:txfldGUID>
                      <c15:f>Charts!$D$10</c15:f>
                      <c15:dlblFieldTableCache>
                        <c:ptCount val="1"/>
                        <c:pt idx="0">
                          <c:v>1.8%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02E-4365-B23C-FD3A4A489B31}"/>
                </c:ext>
              </c:extLst>
            </c:dLbl>
            <c:dLbl>
              <c:idx val="8"/>
              <c:layout>
                <c:manualLayout>
                  <c:x val="-9.0163934426229511E-2"/>
                  <c:y val="0.17758369723435224"/>
                </c:manualLayout>
              </c:layout>
              <c:tx>
                <c:strRef>
                  <c:f>Charts!$D$8</c:f>
                  <c:strCache>
                    <c:ptCount val="1"/>
                    <c:pt idx="0">
                      <c:v>1.5%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{C70C784C-7545-40DC-AFCA-57CDC51E0147}</c15:txfldGUID>
                      <c15:f>Charts!$D$8</c15:f>
                      <c15:dlblFieldTableCache>
                        <c:ptCount val="1"/>
                        <c:pt idx="0">
                          <c:v>1.5%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02E-4365-B23C-FD3A4A489B31}"/>
                </c:ext>
              </c:extLst>
            </c:dLbl>
            <c:dLbl>
              <c:idx val="9"/>
              <c:tx>
                <c:strRef>
                  <c:f>Charts!$D$13</c:f>
                  <c:strCache>
                    <c:ptCount val="1"/>
                    <c:pt idx="0">
                      <c:v>5.0%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{3E222E8A-9DF6-4859-A925-D0993524E1B8}</c15:txfldGUID>
                      <c15:f>Charts!$D$13</c15:f>
                      <c15:dlblFieldTableCache>
                        <c:ptCount val="1"/>
                        <c:pt idx="0">
                          <c:v>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02E-4365-B23C-FD3A4A489B31}"/>
                </c:ext>
              </c:extLst>
            </c:dLbl>
            <c:dLbl>
              <c:idx val="10"/>
              <c:tx>
                <c:strRef>
                  <c:f>Charts!$D$14</c:f>
                  <c:strCache>
                    <c:ptCount val="1"/>
                    <c:pt idx="0">
                      <c:v>7.1%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{383AD98A-441D-4DD5-B14A-DB5A85822EC8}</c15:txfldGUID>
                      <c15:f>Charts!$D$14</c15:f>
                      <c15:dlblFieldTableCache>
                        <c:ptCount val="1"/>
                        <c:pt idx="0">
                          <c:v>7.1%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02E-4365-B23C-FD3A4A489B31}"/>
                </c:ext>
              </c:extLst>
            </c:dLbl>
            <c:dLbl>
              <c:idx val="11"/>
              <c:layout>
                <c:manualLayout>
                  <c:x val="1.0928746611591584E-2"/>
                  <c:y val="-4.6579330422125184E-2"/>
                </c:manualLayout>
              </c:layout>
              <c:tx>
                <c:strRef>
                  <c:f>Charts!$D$16</c:f>
                  <c:strCache>
                    <c:ptCount val="1"/>
                    <c:pt idx="0">
                      <c:v>12.4%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{CC0710CB-5543-44A7-8A63-9EBFBCF7974E}</c15:txfldGUID>
                      <c15:f>Charts!$D$16</c15:f>
                      <c15:dlblFieldTableCache>
                        <c:ptCount val="1"/>
                        <c:pt idx="0">
                          <c:v>12.4%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02E-4365-B23C-FD3A4A489B31}"/>
                </c:ext>
              </c:extLst>
            </c:dLbl>
            <c:dLbl>
              <c:idx val="12"/>
              <c:layout>
                <c:manualLayout>
                  <c:x val="0.10928961748633889"/>
                  <c:y val="-4.3668122270742356E-2"/>
                </c:manualLayout>
              </c:layout>
              <c:tx>
                <c:strRef>
                  <c:f>Charts!$D$17</c:f>
                  <c:strCache>
                    <c:ptCount val="1"/>
                    <c:pt idx="0">
                      <c:v>14.7%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{FB5F1532-F6E8-4633-8784-F03DDD35AABC}</c15:txfldGUID>
                      <c15:f>Charts!$D$17</c15:f>
                      <c15:dlblFieldTableCache>
                        <c:ptCount val="1"/>
                        <c:pt idx="0">
                          <c:v>14.7%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02E-4365-B23C-FD3A4A489B31}"/>
                </c:ext>
              </c:extLst>
            </c:dLbl>
            <c:dLbl>
              <c:idx val="13"/>
              <c:layout>
                <c:manualLayout>
                  <c:x val="4.3715846994535519E-2"/>
                  <c:y val="-4.6579330422125184E-2"/>
                </c:manualLayout>
              </c:layout>
              <c:tx>
                <c:strRef>
                  <c:f>Charts!$D$18</c:f>
                  <c:strCache>
                    <c:ptCount val="1"/>
                    <c:pt idx="0">
                      <c:v>15.5%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{9B3C8716-94AF-4295-975A-C502951D629B}</c15:txfldGUID>
                      <c15:f>Charts!$D$18</c15:f>
                      <c15:dlblFieldTableCache>
                        <c:ptCount val="1"/>
                        <c:pt idx="0">
                          <c:v>15.5%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02E-4365-B23C-FD3A4A489B31}"/>
                </c:ext>
              </c:extLst>
            </c:dLbl>
            <c:dLbl>
              <c:idx val="14"/>
              <c:layout>
                <c:manualLayout>
                  <c:x val="-0.11202185792349727"/>
                  <c:y val="0.13682678311499272"/>
                </c:manualLayout>
              </c:layout>
              <c:tx>
                <c:strRef>
                  <c:f>Charts!$D$15</c:f>
                  <c:strCache>
                    <c:ptCount val="1"/>
                    <c:pt idx="0">
                      <c:v>12.3%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{17F6F3AF-89C6-4E90-94BE-EA1C28C9E5D8}</c15:txfldGUID>
                      <c15:f>Charts!$D$15</c15:f>
                      <c15:dlblFieldTableCache>
                        <c:ptCount val="1"/>
                        <c:pt idx="0">
                          <c:v>12.3%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02E-4365-B23C-FD3A4A489B31}"/>
                </c:ext>
              </c:extLst>
            </c:dLbl>
            <c:dLbl>
              <c:idx val="15"/>
              <c:tx>
                <c:strRef>
                  <c:f>Charts!$D$19</c:f>
                  <c:strCache>
                    <c:ptCount val="1"/>
                    <c:pt idx="0">
                      <c:v>19.6%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{149B6877-AF4B-4AC6-905D-321DF64D8205}</c15:txfldGUID>
                      <c15:f>Charts!$D$19</c15:f>
                      <c15:dlblFieldTableCache>
                        <c:ptCount val="1"/>
                        <c:pt idx="0">
                          <c:v>19.6%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02E-4365-B23C-FD3A4A489B31}"/>
                </c:ext>
              </c:extLst>
            </c:dLbl>
            <c:dLbl>
              <c:idx val="16"/>
              <c:tx>
                <c:strRef>
                  <c:f>Charts!$D$20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{4B2C8516-6A48-4831-838F-7C6F83E45A02}</c15:txfldGUID>
                      <c15:f>Charts!$D$20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02E-4365-B23C-FD3A4A489B31}"/>
                </c:ext>
              </c:extLst>
            </c:dLbl>
            <c:dLbl>
              <c:idx val="17"/>
              <c:tx>
                <c:strRef>
                  <c:f>Charts!$D$21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{594C8F78-BF20-4D57-BFB4-8248A2B89712}</c15:txfldGUID>
                      <c15:f>Charts!$D$21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D02E-4365-B23C-FD3A4A489B31}"/>
                </c:ext>
              </c:extLst>
            </c:dLbl>
            <c:dLbl>
              <c:idx val="18"/>
              <c:tx>
                <c:strRef>
                  <c:f>Charts!$D$22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{14126D86-43FE-4E4C-B94A-CC9BCC590A7B}</c15:txfldGUID>
                      <c15:f>Charts!$D$22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02E-4365-B23C-FD3A4A489B31}"/>
                </c:ext>
              </c:extLst>
            </c:dLbl>
            <c:dLbl>
              <c:idx val="19"/>
              <c:tx>
                <c:strRef>
                  <c:f>Charts!$D$23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{BF5695F4-57AD-4930-B82A-B3B8DB8BE1C8}</c15:txfldGUID>
                      <c15:f>Charts!$D$23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D02E-4365-B23C-FD3A4A489B31}"/>
                </c:ext>
              </c:extLst>
            </c:dLbl>
            <c:dLbl>
              <c:idx val="20"/>
              <c:tx>
                <c:strRef>
                  <c:f>Charts!$D$24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{BC15C765-93FF-4763-88B9-BF3C33661585}</c15:txfldGUID>
                      <c15:f>Charts!$D$24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02E-4365-B23C-FD3A4A489B3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Charts!$A$4:$A$19</c:f>
              <c:strCache>
                <c:ptCount val="16"/>
                <c:pt idx="0">
                  <c:v>Surrey</c:v>
                </c:pt>
                <c:pt idx="1">
                  <c:v>Copper Moki</c:v>
                </c:pt>
                <c:pt idx="2">
                  <c:v>Radnor</c:v>
                </c:pt>
                <c:pt idx="3">
                  <c:v>McKee</c:v>
                </c:pt>
                <c:pt idx="4">
                  <c:v>Tui</c:v>
                </c:pt>
                <c:pt idx="5">
                  <c:v>Waihapa/Ngaere</c:v>
                </c:pt>
                <c:pt idx="6">
                  <c:v>Kowhai</c:v>
                </c:pt>
                <c:pt idx="7">
                  <c:v>Ngatoro*</c:v>
                </c:pt>
                <c:pt idx="8">
                  <c:v>Kapuni</c:v>
                </c:pt>
                <c:pt idx="9">
                  <c:v>Cheal</c:v>
                </c:pt>
                <c:pt idx="10">
                  <c:v>Maui</c:v>
                </c:pt>
                <c:pt idx="11">
                  <c:v>Maari*</c:v>
                </c:pt>
                <c:pt idx="12">
                  <c:v>Kupe</c:v>
                </c:pt>
                <c:pt idx="13">
                  <c:v>Mangahewa</c:v>
                </c:pt>
                <c:pt idx="14">
                  <c:v>Turangi*</c:v>
                </c:pt>
                <c:pt idx="15">
                  <c:v>Pohokura</c:v>
                </c:pt>
              </c:strCache>
            </c:strRef>
          </c:cat>
          <c:val>
            <c:numRef>
              <c:f>Charts!$B$4:$B$19</c:f>
              <c:numCache>
                <c:formatCode>_(* #,##0.0_);_(* \(#,##0.0\);_(* "-"??_);_(@_)</c:formatCode>
                <c:ptCount val="16"/>
                <c:pt idx="0">
                  <c:v>2.750915E-2</c:v>
                </c:pt>
                <c:pt idx="1">
                  <c:v>0.17199999999999999</c:v>
                </c:pt>
                <c:pt idx="2">
                  <c:v>0.35513384999999997</c:v>
                </c:pt>
                <c:pt idx="3">
                  <c:v>0.44</c:v>
                </c:pt>
                <c:pt idx="4">
                  <c:v>1.0156528499999999</c:v>
                </c:pt>
                <c:pt idx="5">
                  <c:v>1.1890000000000001</c:v>
                </c:pt>
                <c:pt idx="6">
                  <c:v>1.2195023</c:v>
                </c:pt>
                <c:pt idx="7">
                  <c:v>1.9841458999999999</c:v>
                </c:pt>
                <c:pt idx="8">
                  <c:v>2.65</c:v>
                </c:pt>
                <c:pt idx="9">
                  <c:v>3.411</c:v>
                </c:pt>
                <c:pt idx="10">
                  <c:v>4.8117050900000002</c:v>
                </c:pt>
                <c:pt idx="11">
                  <c:v>8.3128469999999997</c:v>
                </c:pt>
                <c:pt idx="12">
                  <c:v>8.3889378400000005</c:v>
                </c:pt>
                <c:pt idx="13">
                  <c:v>9.94</c:v>
                </c:pt>
                <c:pt idx="14">
                  <c:v>10.45511995</c:v>
                </c:pt>
                <c:pt idx="15">
                  <c:v>13.261305370000001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02E-4365-B23C-FD3A4A489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897536"/>
        <c:axId val="129475712"/>
      </c:barChart>
      <c:catAx>
        <c:axId val="126897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475712"/>
        <c:crosses val="autoZero"/>
        <c:auto val="1"/>
        <c:lblAlgn val="ctr"/>
        <c:lblOffset val="100"/>
        <c:tickLblSkip val="1"/>
        <c:noMultiLvlLbl val="0"/>
      </c:catAx>
      <c:valAx>
        <c:axId val="1294757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mmbbl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268975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Natural Gas and LPG Remaining Reserves (PJ)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915644765715757"/>
          <c:y val="0.11115554469772423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Charts!$C$28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{895179CC-2376-4564-8902-ABF8713F7104}</c15:txfldGUID>
                      <c15:f>Charts!$C$28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3ED-476A-9271-790D2498082C}"/>
                </c:ext>
              </c:extLst>
            </c:dLbl>
            <c:dLbl>
              <c:idx val="1"/>
              <c:tx>
                <c:strRef>
                  <c:f>Charts!$C$31</c:f>
                  <c:strCache>
                    <c:ptCount val="1"/>
                    <c:pt idx="0">
                      <c:v>0.2%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{D1F5B717-4CE2-4740-951A-B8592CA5F584}</c15:txfldGUID>
                      <c15:f>Charts!$C$31</c15:f>
                      <c15:dlblFieldTableCache>
                        <c:ptCount val="1"/>
                        <c:pt idx="0">
                          <c:v>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3ED-476A-9271-790D2498082C}"/>
                </c:ext>
              </c:extLst>
            </c:dLbl>
            <c:dLbl>
              <c:idx val="2"/>
              <c:tx>
                <c:strRef>
                  <c:f>Charts!$C$29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{462999EA-D92C-40AF-89D8-0C5EE1A9D443}</c15:txfldGUID>
                      <c15:f>Charts!$C$29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3ED-476A-9271-790D2498082C}"/>
                </c:ext>
              </c:extLst>
            </c:dLbl>
            <c:dLbl>
              <c:idx val="3"/>
              <c:tx>
                <c:strRef>
                  <c:f>Charts!$C$32</c:f>
                  <c:strCache>
                    <c:ptCount val="1"/>
                    <c:pt idx="0">
                      <c:v>0.5%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{DDDFC1B0-8A1E-4CCB-9A53-B55E5248C6E2}</c15:txfldGUID>
                      <c15:f>Charts!$C$32</c15:f>
                      <c15:dlblFieldTableCache>
                        <c:ptCount val="1"/>
                        <c:pt idx="0">
                          <c:v>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3ED-476A-9271-790D2498082C}"/>
                </c:ext>
              </c:extLst>
            </c:dLbl>
            <c:dLbl>
              <c:idx val="4"/>
              <c:tx>
                <c:strRef>
                  <c:f>Charts!$C$30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{B9D43EA8-0CCC-42FF-8941-CFDD059D218F}</c15:txfldGUID>
                      <c15:f>Charts!$C$30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3ED-476A-9271-790D2498082C}"/>
                </c:ext>
              </c:extLst>
            </c:dLbl>
            <c:dLbl>
              <c:idx val="5"/>
              <c:layout>
                <c:manualLayout>
                  <c:x val="7.3770491803278687E-2"/>
                  <c:y val="-0.11137629276054097"/>
                </c:manualLayout>
              </c:layout>
              <c:tx>
                <c:strRef>
                  <c:f>Charts!$C$35</c:f>
                  <c:strCache>
                    <c:ptCount val="1"/>
                    <c:pt idx="0">
                      <c:v>4.6%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{2F8E9F15-2288-47DF-A485-9F7D5CA15639}</c15:txfldGUID>
                      <c15:f>Charts!$C$35</c15:f>
                      <c15:dlblFieldTableCache>
                        <c:ptCount val="1"/>
                        <c:pt idx="0">
                          <c:v>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3ED-476A-9271-790D2498082C}"/>
                </c:ext>
              </c:extLst>
            </c:dLbl>
            <c:dLbl>
              <c:idx val="6"/>
              <c:layout>
                <c:manualLayout>
                  <c:x val="8.1967213114754103E-3"/>
                  <c:y val="-3.1821797931583136E-3"/>
                </c:manualLayout>
              </c:layout>
              <c:tx>
                <c:strRef>
                  <c:f>Charts!$C$34</c:f>
                  <c:strCache>
                    <c:ptCount val="1"/>
                    <c:pt idx="0">
                      <c:v>3.2%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{40A754CB-FD24-4F12-AFD7-F96188B680E6}</c15:txfldGUID>
                      <c15:f>Charts!$C$34</c15:f>
                      <c15:dlblFieldTableCache>
                        <c:ptCount val="1"/>
                        <c:pt idx="0">
                          <c:v>3.2%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3ED-476A-9271-790D2498082C}"/>
                </c:ext>
              </c:extLst>
            </c:dLbl>
            <c:dLbl>
              <c:idx val="7"/>
              <c:layout>
                <c:manualLayout>
                  <c:x val="-6.2841530054644809E-2"/>
                  <c:y val="0.10819411296738266"/>
                </c:manualLayout>
              </c:layout>
              <c:tx>
                <c:strRef>
                  <c:f>Charts!$C$33</c:f>
                  <c:strCache>
                    <c:ptCount val="1"/>
                    <c:pt idx="0">
                      <c:v>1.6%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{6E70B78D-18C5-4038-B0AF-36CAE53C0AC4}</c15:txfldGUID>
                      <c15:f>Charts!$C$33</c15:f>
                      <c15:dlblFieldTableCache>
                        <c:ptCount val="1"/>
                        <c:pt idx="0">
                          <c:v>1.6%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3ED-476A-9271-790D2498082C}"/>
                </c:ext>
              </c:extLst>
            </c:dLbl>
            <c:dLbl>
              <c:idx val="8"/>
              <c:tx>
                <c:strRef>
                  <c:f>Charts!$C$36</c:f>
                  <c:strCache>
                    <c:ptCount val="1"/>
                    <c:pt idx="0">
                      <c:v>7.7%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{23E5CCC2-E431-467F-9B26-7EC01C7152CD}</c15:txfldGUID>
                      <c15:f>Charts!$C$36</c15:f>
                      <c15:dlblFieldTableCache>
                        <c:ptCount val="1"/>
                        <c:pt idx="0">
                          <c:v>7.7%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F3ED-476A-9271-790D2498082C}"/>
                </c:ext>
              </c:extLst>
            </c:dLbl>
            <c:dLbl>
              <c:idx val="9"/>
              <c:layout>
                <c:manualLayout>
                  <c:x val="8.1967213114754103E-3"/>
                  <c:y val="-3.1821797931583136E-3"/>
                </c:manualLayout>
              </c:layout>
              <c:tx>
                <c:strRef>
                  <c:f>Charts!$C$37</c:f>
                  <c:strCache>
                    <c:ptCount val="1"/>
                    <c:pt idx="0">
                      <c:v>14.0%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{7E4C4C28-AF8E-4B48-9C78-9F99C945EFC1}</c15:txfldGUID>
                      <c15:f>Charts!$C$37</c15:f>
                      <c15:dlblFieldTableCache>
                        <c:ptCount val="1"/>
                        <c:pt idx="0">
                          <c:v>14.0%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3ED-476A-9271-790D2498082C}"/>
                </c:ext>
              </c:extLst>
            </c:dLbl>
            <c:dLbl>
              <c:idx val="10"/>
              <c:layout>
                <c:manualLayout>
                  <c:x val="5.4644808743169399E-3"/>
                  <c:y val="-2.5056533804396167E-7"/>
                </c:manualLayout>
              </c:layout>
              <c:tx>
                <c:strRef>
                  <c:f>Charts!$C$38</c:f>
                  <c:strCache>
                    <c:ptCount val="1"/>
                    <c:pt idx="0">
                      <c:v>17.0%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{14F291A5-745D-40D8-B3C3-DFD2AEF7B7BC}</c15:txfldGUID>
                      <c15:f>Charts!$C$38</c15:f>
                      <c15:dlblFieldTableCache>
                        <c:ptCount val="1"/>
                        <c:pt idx="0">
                          <c:v>17.0%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F3ED-476A-9271-790D2498082C}"/>
                </c:ext>
              </c:extLst>
            </c:dLbl>
            <c:dLbl>
              <c:idx val="11"/>
              <c:layout>
                <c:manualLayout>
                  <c:x val="8.1967213114755109E-3"/>
                  <c:y val="-2.9169644467062512E-17"/>
                </c:manualLayout>
              </c:layout>
              <c:tx>
                <c:strRef>
                  <c:f>Charts!$C$39</c:f>
                  <c:strCache>
                    <c:ptCount val="1"/>
                    <c:pt idx="0">
                      <c:v>22.0%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{D39D19DE-1570-4E04-8367-1CCD941BF458}</c15:txfldGUID>
                      <c15:f>Charts!$C$39</c15:f>
                      <c15:dlblFieldTableCache>
                        <c:ptCount val="1"/>
                        <c:pt idx="0">
                          <c:v>22.0%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3ED-476A-9271-790D2498082C}"/>
                </c:ext>
              </c:extLst>
            </c:dLbl>
            <c:dLbl>
              <c:idx val="12"/>
              <c:tx>
                <c:strRef>
                  <c:f>Charts!$C$40</c:f>
                  <c:strCache>
                    <c:ptCount val="1"/>
                    <c:pt idx="0">
                      <c:v>29.0%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{6DF97ECC-B762-4C6B-948E-6AD2B3FCC4F3}</c15:txfldGUID>
                      <c15:f>Charts!$C$40</c15:f>
                      <c15:dlblFieldTableCache>
                        <c:ptCount val="1"/>
                        <c:pt idx="0">
                          <c:v>29.0%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F3ED-476A-9271-790D2498082C}"/>
                </c:ext>
              </c:extLst>
            </c:dLbl>
            <c:dLbl>
              <c:idx val="13"/>
              <c:tx>
                <c:strRef>
                  <c:f>Charts!$C$41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{04893D70-A944-4EA3-ACED-241563CDF42A}</c15:txfldGUID>
                      <c15:f>Charts!$C$41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3ED-476A-9271-790D2498082C}"/>
                </c:ext>
              </c:extLst>
            </c:dLbl>
            <c:dLbl>
              <c:idx val="14"/>
              <c:tx>
                <c:strRef>
                  <c:f>Charts!$C$42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{39C55328-54A2-47B3-A758-D91EEBC35849}</c15:txfldGUID>
                      <c15:f>Charts!$C$42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F3ED-476A-9271-790D2498082C}"/>
                </c:ext>
              </c:extLst>
            </c:dLbl>
            <c:dLbl>
              <c:idx val="15"/>
              <c:tx>
                <c:strRef>
                  <c:f>Charts!$C$43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{F916D82D-15EA-4DC5-B120-F4A07AFDE948}</c15:txfldGUID>
                      <c15:f>Charts!$C$43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3ED-476A-9271-790D2498082C}"/>
                </c:ext>
              </c:extLst>
            </c:dLbl>
            <c:dLbl>
              <c:idx val="16"/>
              <c:tx>
                <c:strRef>
                  <c:f>Charts!$C$44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{164E2945-09EC-4C1E-ADE4-048E0452D7F6}</c15:txfldGUID>
                      <c15:f>Charts!$C$44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F3ED-476A-9271-790D2498082C}"/>
                </c:ext>
              </c:extLst>
            </c:dLbl>
            <c:dLbl>
              <c:idx val="17"/>
              <c:tx>
                <c:strRef>
                  <c:f>Charts!$C$41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{E74F34A9-9FFD-4973-A4F8-422EF45CF03C}</c15:txfldGUID>
                      <c15:f>Charts!$C$41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3ED-476A-9271-790D2498082C}"/>
                </c:ext>
              </c:extLst>
            </c:dLbl>
            <c:dLbl>
              <c:idx val="18"/>
              <c:tx>
                <c:strRef>
                  <c:f>Charts!$C$42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{EA217F52-BF1C-44FB-9D17-41500A754A3D}</c15:txfldGUID>
                      <c15:f>Charts!$C$42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F3ED-476A-9271-790D2498082C}"/>
                </c:ext>
              </c:extLst>
            </c:dLbl>
            <c:dLbl>
              <c:idx val="19"/>
              <c:tx>
                <c:strRef>
                  <c:f>Charts!$C$43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{4CC16B3F-B78F-4EF2-A158-58143265716C}</c15:txfldGUID>
                      <c15:f>Charts!$C$43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3ED-476A-9271-790D2498082C}"/>
                </c:ext>
              </c:extLst>
            </c:dLbl>
            <c:dLbl>
              <c:idx val="20"/>
              <c:tx>
                <c:strRef>
                  <c:f>Charts!$C$44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{5772FC5A-9DC6-4D14-840A-83392CBB25F9}</c15:txfldGUID>
                      <c15:f>Charts!$C$44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F3ED-476A-9271-790D2498082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Charts!$A$28:$A$40</c:f>
              <c:strCache>
                <c:ptCount val="13"/>
                <c:pt idx="0">
                  <c:v>Copper Moki</c:v>
                </c:pt>
                <c:pt idx="1">
                  <c:v>Cheal*</c:v>
                </c:pt>
                <c:pt idx="2">
                  <c:v>Ngatoro*</c:v>
                </c:pt>
                <c:pt idx="3">
                  <c:v>Waihapa/Ngaere</c:v>
                </c:pt>
                <c:pt idx="4">
                  <c:v>Radnor</c:v>
                </c:pt>
                <c:pt idx="5">
                  <c:v>Kowhai</c:v>
                </c:pt>
                <c:pt idx="6">
                  <c:v>McKee</c:v>
                </c:pt>
                <c:pt idx="7">
                  <c:v>Kapuni</c:v>
                </c:pt>
                <c:pt idx="8">
                  <c:v>Maui*</c:v>
                </c:pt>
                <c:pt idx="9">
                  <c:v>Kupe*</c:v>
                </c:pt>
                <c:pt idx="10">
                  <c:v>Turangi*</c:v>
                </c:pt>
                <c:pt idx="11">
                  <c:v>Mangahewa*</c:v>
                </c:pt>
                <c:pt idx="12">
                  <c:v>Pohokura</c:v>
                </c:pt>
              </c:strCache>
            </c:strRef>
          </c:cat>
          <c:val>
            <c:numRef>
              <c:f>Charts!$B$28:$B$40</c:f>
              <c:numCache>
                <c:formatCode>_(* #,##0.0_);_(* \(#,##0.0\);_(* "-"??_);_(@_)</c:formatCode>
                <c:ptCount val="13"/>
                <c:pt idx="0">
                  <c:v>0.13293060000000001</c:v>
                </c:pt>
                <c:pt idx="1">
                  <c:v>0.73429688999999998</c:v>
                </c:pt>
                <c:pt idx="2">
                  <c:v>0</c:v>
                </c:pt>
                <c:pt idx="3">
                  <c:v>3.4505029</c:v>
                </c:pt>
                <c:pt idx="4">
                  <c:v>10.36623329</c:v>
                </c:pt>
                <c:pt idx="5">
                  <c:v>31.142279460000001</c:v>
                </c:pt>
                <c:pt idx="6">
                  <c:v>61.233246710000003</c:v>
                </c:pt>
                <c:pt idx="7">
                  <c:v>86.854813730000004</c:v>
                </c:pt>
                <c:pt idx="8">
                  <c:v>145.38279549999999</c:v>
                </c:pt>
                <c:pt idx="9">
                  <c:v>265.45178213000003</c:v>
                </c:pt>
                <c:pt idx="10">
                  <c:v>321.03162062000001</c:v>
                </c:pt>
                <c:pt idx="11">
                  <c:v>416.57488419999999</c:v>
                </c:pt>
                <c:pt idx="12">
                  <c:v>548.00414183999999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3ED-476A-9271-790D2498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20832"/>
        <c:axId val="129322368"/>
      </c:barChart>
      <c:catAx>
        <c:axId val="1293208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322368"/>
        <c:crosses val="autoZero"/>
        <c:auto val="1"/>
        <c:lblAlgn val="ctr"/>
        <c:lblOffset val="100"/>
        <c:tickLblSkip val="1"/>
        <c:noMultiLvlLbl val="0"/>
      </c:catAx>
      <c:valAx>
        <c:axId val="129322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PJ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293208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Oil and Condensate Production</a:t>
            </a:r>
            <a:r>
              <a:rPr lang="en-US" baseline="0"/>
              <a:t> Profile (Forecast) to 2050 - mmbbl</a:t>
            </a:r>
            <a:endParaRPr lang="en-US"/>
          </a:p>
        </c:rich>
      </c:tx>
      <c:layout>
        <c:manualLayout>
          <c:xMode val="edge"/>
          <c:yMode val="edge"/>
          <c:x val="0.15021002518655385"/>
          <c:y val="4.91491679181321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892241938657184E-2"/>
          <c:y val="0.12357579751870224"/>
          <c:w val="0.91071594519584576"/>
          <c:h val="0.52143050400638247"/>
        </c:manualLayout>
      </c:layout>
      <c:areaChart>
        <c:grouping val="stacked"/>
        <c:varyColors val="0"/>
        <c:ser>
          <c:idx val="2"/>
          <c:order val="0"/>
          <c:tx>
            <c:strRef>
              <c:f>'Oil Production Profile'!$A$4</c:f>
              <c:strCache>
                <c:ptCount val="1"/>
                <c:pt idx="0">
                  <c:v>Maari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Profile'!$C$4:$AJ$4</c:f>
              <c:numCache>
                <c:formatCode>#,##0.00_ ;\-#,##0.00\ </c:formatCode>
                <c:ptCount val="34"/>
                <c:pt idx="0">
                  <c:v>2.5300177412986895</c:v>
                </c:pt>
                <c:pt idx="1">
                  <c:v>2.3478073506910757</c:v>
                </c:pt>
                <c:pt idx="2">
                  <c:v>1.8976890966223967</c:v>
                </c:pt>
                <c:pt idx="3">
                  <c:v>1.4627457317975476</c:v>
                </c:pt>
                <c:pt idx="4">
                  <c:v>1.0793076460167841</c:v>
                </c:pt>
                <c:pt idx="5">
                  <c:v>0.74345570094962066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509-B2D6-2F059252F01B}"/>
            </c:ext>
          </c:extLst>
        </c:ser>
        <c:ser>
          <c:idx val="3"/>
          <c:order val="1"/>
          <c:tx>
            <c:strRef>
              <c:f>'Oil Production Profile'!$A$5</c:f>
              <c:strCache>
                <c:ptCount val="1"/>
                <c:pt idx="0">
                  <c:v>Pohokura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Profile'!$C$5:$AJ$5</c:f>
              <c:numCache>
                <c:formatCode>#,##0.00_ ;\-#,##0.00\ </c:formatCode>
                <c:ptCount val="34"/>
                <c:pt idx="0">
                  <c:v>2.2641509433962264</c:v>
                </c:pt>
                <c:pt idx="1">
                  <c:v>2.0377358490566042</c:v>
                </c:pt>
                <c:pt idx="2">
                  <c:v>1.845539622602536</c:v>
                </c:pt>
                <c:pt idx="3">
                  <c:v>1.3923221814648039</c:v>
                </c:pt>
                <c:pt idx="4">
                  <c:v>1.0092908923028143</c:v>
                </c:pt>
                <c:pt idx="5">
                  <c:v>0.89456744984532421</c:v>
                </c:pt>
                <c:pt idx="6">
                  <c:v>0.72852903807276226</c:v>
                </c:pt>
                <c:pt idx="7">
                  <c:v>0.60346772455947084</c:v>
                </c:pt>
                <c:pt idx="8">
                  <c:v>0.4890889833488809</c:v>
                </c:pt>
                <c:pt idx="9">
                  <c:v>0.44528316571390647</c:v>
                </c:pt>
                <c:pt idx="10">
                  <c:v>0.37372349269893362</c:v>
                </c:pt>
                <c:pt idx="11">
                  <c:v>0.2310812053595844</c:v>
                </c:pt>
                <c:pt idx="12">
                  <c:v>0.15825115187312006</c:v>
                </c:pt>
                <c:pt idx="13">
                  <c:v>0.15627647750129128</c:v>
                </c:pt>
                <c:pt idx="14">
                  <c:v>0.14425755274815424</c:v>
                </c:pt>
                <c:pt idx="15">
                  <c:v>0.13955927814541366</c:v>
                </c:pt>
                <c:pt idx="16">
                  <c:v>0.12612974720019446</c:v>
                </c:pt>
                <c:pt idx="17">
                  <c:v>0.12809821500319024</c:v>
                </c:pt>
                <c:pt idx="18">
                  <c:v>9.2893167594315124E-2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7-4509-B2D6-2F059252F01B}"/>
            </c:ext>
          </c:extLst>
        </c:ser>
        <c:ser>
          <c:idx val="4"/>
          <c:order val="2"/>
          <c:tx>
            <c:strRef>
              <c:f>'Oil Production Profile'!$A$6</c:f>
              <c:strCache>
                <c:ptCount val="1"/>
                <c:pt idx="0">
                  <c:v>Kupe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Profile'!$C$6:$AJ$6</c:f>
              <c:numCache>
                <c:formatCode>#,##0.00_ ;\-#,##0.00\ </c:formatCode>
                <c:ptCount val="34"/>
                <c:pt idx="0">
                  <c:v>0.93200000000000005</c:v>
                </c:pt>
                <c:pt idx="1">
                  <c:v>0.747</c:v>
                </c:pt>
                <c:pt idx="2">
                  <c:v>0.67</c:v>
                </c:pt>
                <c:pt idx="3">
                  <c:v>0.57199999999999995</c:v>
                </c:pt>
                <c:pt idx="4">
                  <c:v>1.069</c:v>
                </c:pt>
                <c:pt idx="5">
                  <c:v>0.75600000000000001</c:v>
                </c:pt>
                <c:pt idx="6">
                  <c:v>0.67300000000000004</c:v>
                </c:pt>
                <c:pt idx="7">
                  <c:v>0.52900000000000003</c:v>
                </c:pt>
                <c:pt idx="8">
                  <c:v>0.41799999999999998</c:v>
                </c:pt>
                <c:pt idx="9">
                  <c:v>0.27200000000000002</c:v>
                </c:pt>
                <c:pt idx="10">
                  <c:v>0.26900000000000002</c:v>
                </c:pt>
                <c:pt idx="11">
                  <c:v>0.13400000000000001</c:v>
                </c:pt>
                <c:pt idx="12">
                  <c:v>0.24199999999999999</c:v>
                </c:pt>
                <c:pt idx="13">
                  <c:v>0.156</c:v>
                </c:pt>
                <c:pt idx="14">
                  <c:v>0.13300000000000001</c:v>
                </c:pt>
                <c:pt idx="15">
                  <c:v>0.114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7-4509-B2D6-2F059252F01B}"/>
            </c:ext>
          </c:extLst>
        </c:ser>
        <c:ser>
          <c:idx val="5"/>
          <c:order val="3"/>
          <c:tx>
            <c:strRef>
              <c:f>'Oil Production Profile'!$A$7</c:f>
              <c:strCache>
                <c:ptCount val="1"/>
                <c:pt idx="0">
                  <c:v>Maui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Profile'!$C$7:$AJ$7</c:f>
              <c:numCache>
                <c:formatCode>#,##0.00_ ;\-#,##0.00\ </c:formatCode>
                <c:ptCount val="34"/>
                <c:pt idx="0">
                  <c:v>0.84276729559748398</c:v>
                </c:pt>
                <c:pt idx="1">
                  <c:v>0.84276729559748431</c:v>
                </c:pt>
                <c:pt idx="2">
                  <c:v>0.84905660377358494</c:v>
                </c:pt>
                <c:pt idx="3">
                  <c:v>0.88679245283018859</c:v>
                </c:pt>
                <c:pt idx="4">
                  <c:v>0.85534591194968546</c:v>
                </c:pt>
                <c:pt idx="5">
                  <c:v>0.53459119496855356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7-4509-B2D6-2F059252F01B}"/>
            </c:ext>
          </c:extLst>
        </c:ser>
        <c:ser>
          <c:idx val="6"/>
          <c:order val="4"/>
          <c:tx>
            <c:strRef>
              <c:f>'Oil Production Profile'!$A$8</c:f>
              <c:strCache>
                <c:ptCount val="1"/>
                <c:pt idx="0">
                  <c:v>Mangahewa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Profile'!$C$8:$AJ$8</c:f>
              <c:numCache>
                <c:formatCode>#,##0.00_ ;\-#,##0.00\ </c:formatCode>
                <c:ptCount val="34"/>
                <c:pt idx="0">
                  <c:v>0.81</c:v>
                </c:pt>
                <c:pt idx="1">
                  <c:v>0.98</c:v>
                </c:pt>
                <c:pt idx="2">
                  <c:v>1.04</c:v>
                </c:pt>
                <c:pt idx="3">
                  <c:v>0.83</c:v>
                </c:pt>
                <c:pt idx="4">
                  <c:v>0.8</c:v>
                </c:pt>
                <c:pt idx="5">
                  <c:v>0.72</c:v>
                </c:pt>
                <c:pt idx="6">
                  <c:v>0.72</c:v>
                </c:pt>
                <c:pt idx="7">
                  <c:v>0.61</c:v>
                </c:pt>
                <c:pt idx="8">
                  <c:v>0.52</c:v>
                </c:pt>
                <c:pt idx="9">
                  <c:v>0.45</c:v>
                </c:pt>
                <c:pt idx="10">
                  <c:v>0.39</c:v>
                </c:pt>
                <c:pt idx="11">
                  <c:v>0.34</c:v>
                </c:pt>
                <c:pt idx="12">
                  <c:v>0.3</c:v>
                </c:pt>
                <c:pt idx="13">
                  <c:v>0.27</c:v>
                </c:pt>
                <c:pt idx="14">
                  <c:v>0.23</c:v>
                </c:pt>
                <c:pt idx="15">
                  <c:v>0.19</c:v>
                </c:pt>
                <c:pt idx="16">
                  <c:v>0.17</c:v>
                </c:pt>
                <c:pt idx="17">
                  <c:v>0.14000000000000001</c:v>
                </c:pt>
                <c:pt idx="18">
                  <c:v>0.11</c:v>
                </c:pt>
                <c:pt idx="19">
                  <c:v>0.1</c:v>
                </c:pt>
                <c:pt idx="20">
                  <c:v>0.08</c:v>
                </c:pt>
                <c:pt idx="21">
                  <c:v>0.06</c:v>
                </c:pt>
                <c:pt idx="22">
                  <c:v>0.04</c:v>
                </c:pt>
                <c:pt idx="23">
                  <c:v>0.04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7-4509-B2D6-2F059252F01B}"/>
            </c:ext>
          </c:extLst>
        </c:ser>
        <c:ser>
          <c:idx val="7"/>
          <c:order val="5"/>
          <c:tx>
            <c:strRef>
              <c:f>'Oil Production Profile'!$A$9</c:f>
              <c:strCache>
                <c:ptCount val="1"/>
                <c:pt idx="0">
                  <c:v>Tui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Profile'!$C$9:$AJ$9</c:f>
              <c:numCache>
                <c:formatCode>#,##0.00_ ;\-#,##0.00\ </c:formatCode>
                <c:ptCount val="34"/>
                <c:pt idx="0">
                  <c:v>0.61</c:v>
                </c:pt>
                <c:pt idx="1">
                  <c:v>0.41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7-4509-B2D6-2F059252F01B}"/>
            </c:ext>
          </c:extLst>
        </c:ser>
        <c:ser>
          <c:idx val="8"/>
          <c:order val="6"/>
          <c:tx>
            <c:strRef>
              <c:f>'Oil Production Profile'!$A$10</c:f>
              <c:strCache>
                <c:ptCount val="1"/>
                <c:pt idx="0">
                  <c:v>Cheal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Profile'!$C$10:$AJ$10</c:f>
              <c:numCache>
                <c:formatCode>#,##0.00_ ;\-#,##0.00\ </c:formatCode>
                <c:ptCount val="34"/>
                <c:pt idx="0">
                  <c:v>0.29864207765658102</c:v>
                </c:pt>
                <c:pt idx="1">
                  <c:v>0.35311057192508877</c:v>
                </c:pt>
                <c:pt idx="2">
                  <c:v>0.55634406171759621</c:v>
                </c:pt>
                <c:pt idx="3">
                  <c:v>0.55140671765629123</c:v>
                </c:pt>
                <c:pt idx="4">
                  <c:v>0.45100000000000001</c:v>
                </c:pt>
                <c:pt idx="5">
                  <c:v>0.35299999999999998</c:v>
                </c:pt>
                <c:pt idx="6">
                  <c:v>0.28000000000000003</c:v>
                </c:pt>
                <c:pt idx="7">
                  <c:v>0.223</c:v>
                </c:pt>
                <c:pt idx="8">
                  <c:v>0.18099999999999999</c:v>
                </c:pt>
                <c:pt idx="9">
                  <c:v>0.14699999999999999</c:v>
                </c:pt>
                <c:pt idx="10">
                  <c:v>0.12</c:v>
                </c:pt>
                <c:pt idx="11">
                  <c:v>0.1</c:v>
                </c:pt>
                <c:pt idx="12">
                  <c:v>8.4000000000000005E-2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A7-4509-B2D6-2F059252F01B}"/>
            </c:ext>
          </c:extLst>
        </c:ser>
        <c:ser>
          <c:idx val="9"/>
          <c:order val="7"/>
          <c:tx>
            <c:strRef>
              <c:f>'Oil Production Profile'!$A$11</c:f>
              <c:strCache>
                <c:ptCount val="1"/>
                <c:pt idx="0">
                  <c:v>Turangi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Profile'!$C$11:$AJ$11</c:f>
              <c:numCache>
                <c:formatCode>#,##0.00_ ;\-#,##0.00\ </c:formatCode>
                <c:ptCount val="34"/>
                <c:pt idx="0">
                  <c:v>0.38628039118888058</c:v>
                </c:pt>
                <c:pt idx="1">
                  <c:v>0.5513862196520487</c:v>
                </c:pt>
                <c:pt idx="2">
                  <c:v>0.72222159645437634</c:v>
                </c:pt>
                <c:pt idx="3">
                  <c:v>0.7098245963637404</c:v>
                </c:pt>
                <c:pt idx="4">
                  <c:v>0.70497326498525947</c:v>
                </c:pt>
                <c:pt idx="5">
                  <c:v>0.70598833591983801</c:v>
                </c:pt>
                <c:pt idx="6">
                  <c:v>0.69926057054548241</c:v>
                </c:pt>
                <c:pt idx="7">
                  <c:v>0.69595797056528153</c:v>
                </c:pt>
                <c:pt idx="8">
                  <c:v>0.58646551765891552</c:v>
                </c:pt>
                <c:pt idx="9">
                  <c:v>0.48259197035658769</c:v>
                </c:pt>
                <c:pt idx="10">
                  <c:v>0.41101280539736418</c:v>
                </c:pt>
                <c:pt idx="11">
                  <c:v>0.3541445367245607</c:v>
                </c:pt>
                <c:pt idx="12">
                  <c:v>0.30989925922315598</c:v>
                </c:pt>
                <c:pt idx="13">
                  <c:v>0.27426366586943002</c:v>
                </c:pt>
                <c:pt idx="14">
                  <c:v>0.24637677526529111</c:v>
                </c:pt>
                <c:pt idx="15">
                  <c:v>0.22169401502997127</c:v>
                </c:pt>
                <c:pt idx="16">
                  <c:v>0.20147679958901343</c:v>
                </c:pt>
                <c:pt idx="17">
                  <c:v>0.18447131736071279</c:v>
                </c:pt>
                <c:pt idx="18">
                  <c:v>0.17017635976253248</c:v>
                </c:pt>
                <c:pt idx="19">
                  <c:v>0.15636650619543763</c:v>
                </c:pt>
                <c:pt idx="20">
                  <c:v>0.14508556446300103</c:v>
                </c:pt>
                <c:pt idx="21">
                  <c:v>0.13505575415785637</c:v>
                </c:pt>
                <c:pt idx="22">
                  <c:v>0.12660733309328701</c:v>
                </c:pt>
                <c:pt idx="23">
                  <c:v>0.11843488041727696</c:v>
                </c:pt>
                <c:pt idx="24">
                  <c:v>0.11140094378380824</c:v>
                </c:pt>
                <c:pt idx="25">
                  <c:v>0.10499321700864862</c:v>
                </c:pt>
                <c:pt idx="26">
                  <c:v>9.9487686421277088E-2</c:v>
                </c:pt>
                <c:pt idx="27">
                  <c:v>9.3904554861927239E-2</c:v>
                </c:pt>
                <c:pt idx="28">
                  <c:v>8.9088442155006706E-2</c:v>
                </c:pt>
                <c:pt idx="29">
                  <c:v>6.858252623380201E-2</c:v>
                </c:pt>
                <c:pt idx="30">
                  <c:v>4.9674835244869417E-2</c:v>
                </c:pt>
                <c:pt idx="31">
                  <c:v>4.6982695153556395E-2</c:v>
                </c:pt>
                <c:pt idx="32">
                  <c:v>4.462877930484143E-2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A7-4509-B2D6-2F059252F01B}"/>
            </c:ext>
          </c:extLst>
        </c:ser>
        <c:ser>
          <c:idx val="10"/>
          <c:order val="8"/>
          <c:tx>
            <c:strRef>
              <c:f>'Oil Production Profile'!$A$12</c:f>
              <c:strCache>
                <c:ptCount val="1"/>
                <c:pt idx="0">
                  <c:v>Kapuni</c:v>
                </c:pt>
              </c:strCache>
            </c:strRef>
          </c:tx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Profile'!$C$12:$AJ$12</c:f>
              <c:numCache>
                <c:formatCode>#,##0.00_ ;\-#,##0.00\ </c:formatCode>
                <c:ptCount val="34"/>
                <c:pt idx="0">
                  <c:v>0.2</c:v>
                </c:pt>
                <c:pt idx="1">
                  <c:v>0.2</c:v>
                </c:pt>
                <c:pt idx="2">
                  <c:v>0.18</c:v>
                </c:pt>
                <c:pt idx="3">
                  <c:v>0.44</c:v>
                </c:pt>
                <c:pt idx="4">
                  <c:v>0.61</c:v>
                </c:pt>
                <c:pt idx="5">
                  <c:v>0.44</c:v>
                </c:pt>
                <c:pt idx="6">
                  <c:v>0.32</c:v>
                </c:pt>
                <c:pt idx="7">
                  <c:v>0.17</c:v>
                </c:pt>
                <c:pt idx="8">
                  <c:v>0.09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A7-4509-B2D6-2F059252F01B}"/>
            </c:ext>
          </c:extLst>
        </c:ser>
        <c:ser>
          <c:idx val="11"/>
          <c:order val="9"/>
          <c:tx>
            <c:strRef>
              <c:f>'Oil Production Profile'!$A$13</c:f>
              <c:strCache>
                <c:ptCount val="1"/>
                <c:pt idx="0">
                  <c:v>Ngatoro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Profile'!$C$13:$AJ$13</c:f>
              <c:numCache>
                <c:formatCode>#,##0.00_ ;\-#,##0.00\ </c:formatCode>
                <c:ptCount val="34"/>
                <c:pt idx="0">
                  <c:v>0.20885217435047893</c:v>
                </c:pt>
                <c:pt idx="1">
                  <c:v>0.20084172937546485</c:v>
                </c:pt>
                <c:pt idx="2">
                  <c:v>0.1495670309358276</c:v>
                </c:pt>
                <c:pt idx="3">
                  <c:v>0.12089420549237356</c:v>
                </c:pt>
                <c:pt idx="4">
                  <c:v>0.10757177638049198</c:v>
                </c:pt>
                <c:pt idx="5">
                  <c:v>9.4137599572405625E-2</c:v>
                </c:pt>
                <c:pt idx="6">
                  <c:v>8.3044559210401714E-2</c:v>
                </c:pt>
                <c:pt idx="7">
                  <c:v>7.4860047117542891E-2</c:v>
                </c:pt>
                <c:pt idx="8">
                  <c:v>6.9026743046195771E-2</c:v>
                </c:pt>
                <c:pt idx="9">
                  <c:v>6.4162832716449361E-2</c:v>
                </c:pt>
                <c:pt idx="10">
                  <c:v>5.7651502544173922E-2</c:v>
                </c:pt>
                <c:pt idx="11">
                  <c:v>5.3840722604964739E-2</c:v>
                </c:pt>
                <c:pt idx="12">
                  <c:v>5.1067042581891764E-2</c:v>
                </c:pt>
                <c:pt idx="13">
                  <c:v>4.875415796085629E-2</c:v>
                </c:pt>
                <c:pt idx="14">
                  <c:v>4.6729350558784986E-2</c:v>
                </c:pt>
                <c:pt idx="15">
                  <c:v>4.2759365614512927E-2</c:v>
                </c:pt>
                <c:pt idx="16">
                  <c:v>3.9920390187851852E-2</c:v>
                </c:pt>
                <c:pt idx="17">
                  <c:v>3.8587509338943962E-2</c:v>
                </c:pt>
                <c:pt idx="18">
                  <c:v>3.3544808779482529E-2</c:v>
                </c:pt>
                <c:pt idx="19">
                  <c:v>3.2543274472015105E-2</c:v>
                </c:pt>
                <c:pt idx="20">
                  <c:v>3.1689213285671917E-2</c:v>
                </c:pt>
                <c:pt idx="21">
                  <c:v>3.0885239072338245E-2</c:v>
                </c:pt>
                <c:pt idx="22">
                  <c:v>3.0208993277578124E-2</c:v>
                </c:pt>
                <c:pt idx="23">
                  <c:v>2.9408646036200217E-2</c:v>
                </c:pt>
                <c:pt idx="24">
                  <c:v>2.8728157346705207E-2</c:v>
                </c:pt>
                <c:pt idx="25">
                  <c:v>2.8081799197492058E-2</c:v>
                </c:pt>
                <c:pt idx="26">
                  <c:v>2.7555158157563625E-2</c:v>
                </c:pt>
                <c:pt idx="27">
                  <c:v>2.6893418985085609E-2</c:v>
                </c:pt>
                <c:pt idx="28">
                  <c:v>2.6333640898951082E-2</c:v>
                </c:pt>
                <c:pt idx="29">
                  <c:v>2.579857795661265E-2</c:v>
                </c:pt>
                <c:pt idx="30">
                  <c:v>2.535575380787668E-2</c:v>
                </c:pt>
                <c:pt idx="31">
                  <c:v>2.4795756605013642E-2</c:v>
                </c:pt>
                <c:pt idx="32">
                  <c:v>2.4324996037305435E-2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A7-4509-B2D6-2F059252F01B}"/>
            </c:ext>
          </c:extLst>
        </c:ser>
        <c:ser>
          <c:idx val="0"/>
          <c:order val="10"/>
          <c:tx>
            <c:strRef>
              <c:f>'Oil Production Profile'!$A$14</c:f>
              <c:strCache>
                <c:ptCount val="1"/>
                <c:pt idx="0">
                  <c:v>Kowhai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Profile'!$C$14:$AJ$14</c:f>
              <c:numCache>
                <c:formatCode>#,##0.00_ ;\-#,##0.00\ </c:formatCode>
                <c:ptCount val="34"/>
                <c:pt idx="0">
                  <c:v>0.30702708992444261</c:v>
                </c:pt>
                <c:pt idx="1">
                  <c:v>0.32706220945619802</c:v>
                </c:pt>
                <c:pt idx="2">
                  <c:v>0.15706535035811903</c:v>
                </c:pt>
                <c:pt idx="3">
                  <c:v>0.10062376306239965</c:v>
                </c:pt>
                <c:pt idx="4">
                  <c:v>6.9649366942217211E-2</c:v>
                </c:pt>
                <c:pt idx="5">
                  <c:v>5.1876764910558981E-2</c:v>
                </c:pt>
                <c:pt idx="6">
                  <c:v>4.0400856009201638E-2</c:v>
                </c:pt>
                <c:pt idx="7">
                  <c:v>3.3544802603632948E-2</c:v>
                </c:pt>
                <c:pt idx="8">
                  <c:v>2.8506948868052259E-2</c:v>
                </c:pt>
                <c:pt idx="9">
                  <c:v>2.4546318054139094E-2</c:v>
                </c:pt>
                <c:pt idx="10">
                  <c:v>2.0003458090601948E-2</c:v>
                </c:pt>
                <c:pt idx="11">
                  <c:v>1.0573888999704937E-2</c:v>
                </c:pt>
                <c:pt idx="12">
                  <c:v>9.2208587888992707E-3</c:v>
                </c:pt>
                <c:pt idx="13">
                  <c:v>8.1409722532111983E-3</c:v>
                </c:pt>
                <c:pt idx="14">
                  <c:v>7.2455555818925965E-3</c:v>
                </c:pt>
                <c:pt idx="15">
                  <c:v>6.4604808536286758E-3</c:v>
                </c:pt>
                <c:pt idx="16">
                  <c:v>5.8086649389508683E-3</c:v>
                </c:pt>
                <c:pt idx="17">
                  <c:v>5.2562148312296974E-3</c:v>
                </c:pt>
                <c:pt idx="18">
                  <c:v>3.391300559623132E-3</c:v>
                </c:pt>
                <c:pt idx="19">
                  <c:v>2.5294357221966961E-3</c:v>
                </c:pt>
                <c:pt idx="20">
                  <c:v>6.0472925654701359E-4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7-4509-B2D6-2F059252F01B}"/>
            </c:ext>
          </c:extLst>
        </c:ser>
        <c:ser>
          <c:idx val="12"/>
          <c:order val="11"/>
          <c:tx>
            <c:strRef>
              <c:f>'Oil Production Profile'!$A$15</c:f>
              <c:strCache>
                <c:ptCount val="1"/>
                <c:pt idx="0">
                  <c:v>Rimu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Profile'!$C$15:$AJ$15</c:f>
              <c:numCache>
                <c:formatCode>#,##0.00_ ;\-#,##0.00\ </c:formatCode>
                <c:ptCount val="34"/>
                <c:pt idx="0">
                  <c:v>2.1656766299032158E-2</c:v>
                </c:pt>
                <c:pt idx="1">
                  <c:v>1.4031348291972955E-2</c:v>
                </c:pt>
                <c:pt idx="2">
                  <c:v>1.0209822086128721E-2</c:v>
                </c:pt>
                <c:pt idx="3">
                  <c:v>7.6265501112827193E-3</c:v>
                </c:pt>
                <c:pt idx="4">
                  <c:v>5.8247091860187941E-3</c:v>
                </c:pt>
                <c:pt idx="5">
                  <c:v>4.532330421921524E-3</c:v>
                </c:pt>
                <c:pt idx="6">
                  <c:v>3.5810301540405887E-3</c:v>
                </c:pt>
                <c:pt idx="7">
                  <c:v>2.3960471239009521E-3</c:v>
                </c:pt>
                <c:pt idx="8">
                  <c:v>1.8589432509577698E-3</c:v>
                </c:pt>
                <c:pt idx="9">
                  <c:v>1.5697972980241539E-3</c:v>
                </c:pt>
                <c:pt idx="10">
                  <c:v>1.3288919838321735E-3</c:v>
                </c:pt>
                <c:pt idx="11">
                  <c:v>1.1283101732895936E-3</c:v>
                </c:pt>
                <c:pt idx="12">
                  <c:v>9.6062541991219573E-4</c:v>
                </c:pt>
                <c:pt idx="13">
                  <c:v>8.199480610376679E-4</c:v>
                </c:pt>
                <c:pt idx="14">
                  <c:v>7.4280550448406132E-4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3A7-4509-B2D6-2F059252F01B}"/>
            </c:ext>
          </c:extLst>
        </c:ser>
        <c:ser>
          <c:idx val="13"/>
          <c:order val="12"/>
          <c:tx>
            <c:strRef>
              <c:f>'Oil Production Profile'!$A$16</c:f>
              <c:strCache>
                <c:ptCount val="1"/>
                <c:pt idx="0">
                  <c:v>Sidewinder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Profile'!$C$16:$AJ$16</c:f>
              <c:numCache>
                <c:formatCode>#,##0.00_ ;\-#,##0.00\ </c:formatCode>
                <c:ptCount val="34"/>
                <c:pt idx="0">
                  <c:v>6.0564014131138738E-2</c:v>
                </c:pt>
                <c:pt idx="1">
                  <c:v>5.6234382152417599E-2</c:v>
                </c:pt>
                <c:pt idx="2">
                  <c:v>2.8468710126310845E-2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A7-4509-B2D6-2F059252F01B}"/>
            </c:ext>
          </c:extLst>
        </c:ser>
        <c:ser>
          <c:idx val="14"/>
          <c:order val="13"/>
          <c:tx>
            <c:strRef>
              <c:f>'Oil Production Profile'!$A$17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Profile'!$C$17:$AJ$17</c:f>
              <c:numCache>
                <c:formatCode>#,##0.00_ ;\-#,##0.00\ </c:formatCode>
                <c:ptCount val="34"/>
                <c:pt idx="0">
                  <c:v>3.4000000000000002E-2</c:v>
                </c:pt>
                <c:pt idx="1">
                  <c:v>0.03</c:v>
                </c:pt>
                <c:pt idx="2">
                  <c:v>2.6800000000000001E-2</c:v>
                </c:pt>
                <c:pt idx="3">
                  <c:v>2.3800000000000002E-2</c:v>
                </c:pt>
                <c:pt idx="4">
                  <c:v>2.1400000000000002E-2</c:v>
                </c:pt>
                <c:pt idx="5">
                  <c:v>1.9200000000000002E-2</c:v>
                </c:pt>
                <c:pt idx="6">
                  <c:v>1.66E-2</c:v>
                </c:pt>
                <c:pt idx="7">
                  <c:v>1.4200000000000001E-2</c:v>
                </c:pt>
                <c:pt idx="8">
                  <c:v>1.2200000000000001E-2</c:v>
                </c:pt>
                <c:pt idx="9">
                  <c:v>1.12E-2</c:v>
                </c:pt>
                <c:pt idx="10">
                  <c:v>1.0200000000000001E-2</c:v>
                </c:pt>
                <c:pt idx="11">
                  <c:v>9.4000000000000004E-3</c:v>
                </c:pt>
                <c:pt idx="12">
                  <c:v>8.8000000000000005E-3</c:v>
                </c:pt>
                <c:pt idx="13">
                  <c:v>8.199999999999999E-3</c:v>
                </c:pt>
                <c:pt idx="14">
                  <c:v>7.6E-3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A7-4509-B2D6-2F059252F01B}"/>
            </c:ext>
          </c:extLst>
        </c:ser>
        <c:ser>
          <c:idx val="15"/>
          <c:order val="14"/>
          <c:tx>
            <c:strRef>
              <c:f>'Oil Production Profile'!$A$18</c:f>
              <c:strCache>
                <c:ptCount val="1"/>
                <c:pt idx="0">
                  <c:v>Copper Moki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Profile'!$C$18:$AJ$18</c:f>
              <c:numCache>
                <c:formatCode>#,##0.00_ ;\-#,##0.00\ </c:formatCode>
                <c:ptCount val="34"/>
                <c:pt idx="0">
                  <c:v>2.3900000000000001E-2</c:v>
                </c:pt>
                <c:pt idx="1">
                  <c:v>2.2500000000000003E-2</c:v>
                </c:pt>
                <c:pt idx="2">
                  <c:v>1.9600000000000006E-2</c:v>
                </c:pt>
                <c:pt idx="3">
                  <c:v>1.7100000000000001E-2</c:v>
                </c:pt>
                <c:pt idx="4">
                  <c:v>1.5000000000000001E-2</c:v>
                </c:pt>
                <c:pt idx="5">
                  <c:v>1.32E-2</c:v>
                </c:pt>
                <c:pt idx="6">
                  <c:v>1.17E-2</c:v>
                </c:pt>
                <c:pt idx="7">
                  <c:v>1.0400000000000001E-2</c:v>
                </c:pt>
                <c:pt idx="8">
                  <c:v>9.300000000000001E-3</c:v>
                </c:pt>
                <c:pt idx="9">
                  <c:v>5.7999999999999996E-3</c:v>
                </c:pt>
                <c:pt idx="10">
                  <c:v>5.0000000000000001E-3</c:v>
                </c:pt>
                <c:pt idx="11">
                  <c:v>4.4999999999999997E-3</c:v>
                </c:pt>
                <c:pt idx="12">
                  <c:v>4.0000000000000001E-3</c:v>
                </c:pt>
                <c:pt idx="13">
                  <c:v>3.6999999999999997E-3</c:v>
                </c:pt>
                <c:pt idx="14">
                  <c:v>3.3E-3</c:v>
                </c:pt>
                <c:pt idx="15">
                  <c:v>3.3E-3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3A7-4509-B2D6-2F059252F01B}"/>
            </c:ext>
          </c:extLst>
        </c:ser>
        <c:ser>
          <c:idx val="16"/>
          <c:order val="15"/>
          <c:tx>
            <c:strRef>
              <c:f>'Oil Production Profile'!$A$19</c:f>
              <c:strCache>
                <c:ptCount val="1"/>
                <c:pt idx="0">
                  <c:v>Kauri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Profile'!$C$19:$AJ$19</c:f>
              <c:numCache>
                <c:formatCode>#,##0.00_ ;\-#,##0.00\ </c:formatCode>
                <c:ptCount val="34"/>
                <c:pt idx="0">
                  <c:v>8.5999999999999993E-2</c:v>
                </c:pt>
                <c:pt idx="1">
                  <c:v>0.08</c:v>
                </c:pt>
                <c:pt idx="2">
                  <c:v>5.7000000000000002E-2</c:v>
                </c:pt>
                <c:pt idx="3">
                  <c:v>4.4999999999999998E-2</c:v>
                </c:pt>
                <c:pt idx="4">
                  <c:v>3.2000000000000001E-2</c:v>
                </c:pt>
                <c:pt idx="5">
                  <c:v>2.1999999999999999E-2</c:v>
                </c:pt>
                <c:pt idx="6">
                  <c:v>1.7999999999999999E-2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3A7-4509-B2D6-2F059252F01B}"/>
            </c:ext>
          </c:extLst>
        </c:ser>
        <c:ser>
          <c:idx val="17"/>
          <c:order val="16"/>
          <c:tx>
            <c:strRef>
              <c:f>'Oil Production Profile'!$A$20</c:f>
              <c:strCache>
                <c:ptCount val="1"/>
                <c:pt idx="0">
                  <c:v>Radnor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Profile'!$C$20:$AJ$20</c:f>
              <c:numCache>
                <c:formatCode>#,##0.00_ ;\-#,##0.00\ </c:formatCode>
                <c:ptCount val="34"/>
                <c:pt idx="0">
                  <c:v>4.701010193657746E-2</c:v>
                </c:pt>
                <c:pt idx="1">
                  <c:v>5.8645206426999372E-2</c:v>
                </c:pt>
                <c:pt idx="2">
                  <c:v>5.222866801785133E-2</c:v>
                </c:pt>
                <c:pt idx="3">
                  <c:v>4.6342541297268412E-2</c:v>
                </c:pt>
                <c:pt idx="4">
                  <c:v>4.0799804570452604E-2</c:v>
                </c:pt>
                <c:pt idx="5">
                  <c:v>2.7216901552835297E-2</c:v>
                </c:pt>
                <c:pt idx="6">
                  <c:v>1.8431409705273238E-2</c:v>
                </c:pt>
                <c:pt idx="7">
                  <c:v>1.3726057544509392E-2</c:v>
                </c:pt>
                <c:pt idx="8">
                  <c:v>1.0824672476523411E-2</c:v>
                </c:pt>
                <c:pt idx="9">
                  <c:v>8.8234933418921049E-3</c:v>
                </c:pt>
                <c:pt idx="10">
                  <c:v>7.4830239787876509E-3</c:v>
                </c:pt>
                <c:pt idx="11">
                  <c:v>6.4363462708528548E-3</c:v>
                </c:pt>
                <c:pt idx="12">
                  <c:v>5.6014865685777978E-3</c:v>
                </c:pt>
                <c:pt idx="13">
                  <c:v>4.9535306197618359E-3</c:v>
                </c:pt>
                <c:pt idx="14">
                  <c:v>4.4553209655784779E-3</c:v>
                </c:pt>
                <c:pt idx="15">
                  <c:v>2.3916575889460158E-3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3A7-4509-B2D6-2F059252F01B}"/>
            </c:ext>
          </c:extLst>
        </c:ser>
        <c:ser>
          <c:idx val="18"/>
          <c:order val="17"/>
          <c:tx>
            <c:strRef>
              <c:f>'Oil Production Profile'!$A$23</c:f>
              <c:strCache>
                <c:ptCount val="1"/>
                <c:pt idx="0">
                  <c:v>Moturoa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Profile'!$C$3:$AJ$3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'Oil Production Profile'!$C$23:$AJ$23</c:f>
              <c:numCache>
                <c:formatCode>#,##0.00_ ;\-#,##0.00\ </c:formatCode>
                <c:ptCount val="34"/>
                <c:pt idx="0">
                  <c:v>1.036E-3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 formatCode="#,##0.0_ ;\-#,##0.0\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3A7-4509-B2D6-2F059252F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91552"/>
        <c:axId val="129601536"/>
      </c:areaChart>
      <c:catAx>
        <c:axId val="12959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601536"/>
        <c:crosses val="autoZero"/>
        <c:auto val="1"/>
        <c:lblAlgn val="ctr"/>
        <c:lblOffset val="100"/>
        <c:noMultiLvlLbl val="0"/>
      </c:catAx>
      <c:valAx>
        <c:axId val="1296015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29591552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15848011821488819"/>
          <c:y val="0.74816816400152619"/>
          <c:w val="0.74976499264577334"/>
          <c:h val="0.17406584169594816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Production Profile</a:t>
            </a:r>
            <a:r>
              <a:rPr lang="en-US" baseline="0"/>
              <a:t> (Forecast) to 2050 - PJ</a:t>
            </a:r>
            <a:endParaRPr lang="en-US"/>
          </a:p>
        </c:rich>
      </c:tx>
      <c:layout>
        <c:manualLayout>
          <c:xMode val="edge"/>
          <c:yMode val="edge"/>
          <c:x val="0.13172827034582013"/>
          <c:y val="1.7582417582417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024198644765192E-2"/>
          <c:y val="0.13584361276874288"/>
          <c:w val="0.90819958577234083"/>
          <c:h val="0.50514285714285712"/>
        </c:manualLayout>
      </c:layout>
      <c:areaChart>
        <c:grouping val="stacked"/>
        <c:varyColors val="0"/>
        <c:ser>
          <c:idx val="0"/>
          <c:order val="0"/>
          <c:tx>
            <c:strRef>
              <c:f>'Gas LPG Production Profile'!$A$4</c:f>
              <c:strCache>
                <c:ptCount val="1"/>
                <c:pt idx="0">
                  <c:v>Pohokura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Profile'!$B$4:$AI$4</c:f>
              <c:numCache>
                <c:formatCode>0.00</c:formatCode>
                <c:ptCount val="34"/>
                <c:pt idx="0">
                  <c:v>70.901630259640498</c:v>
                </c:pt>
                <c:pt idx="1">
                  <c:v>71.799119250268845</c:v>
                </c:pt>
                <c:pt idx="2">
                  <c:v>64.177443299854914</c:v>
                </c:pt>
                <c:pt idx="3">
                  <c:v>52.669640020020154</c:v>
                </c:pt>
                <c:pt idx="4">
                  <c:v>40.962394742267975</c:v>
                </c:pt>
                <c:pt idx="5">
                  <c:v>39.034787832396169</c:v>
                </c:pt>
                <c:pt idx="6">
                  <c:v>34.008849484877345</c:v>
                </c:pt>
                <c:pt idx="7">
                  <c:v>30.021006736518672</c:v>
                </c:pt>
                <c:pt idx="8">
                  <c:v>25.781867070784045</c:v>
                </c:pt>
                <c:pt idx="9">
                  <c:v>24.920277639780817</c:v>
                </c:pt>
                <c:pt idx="10">
                  <c:v>21.791032692456604</c:v>
                </c:pt>
                <c:pt idx="11">
                  <c:v>13.435410189706561</c:v>
                </c:pt>
                <c:pt idx="12">
                  <c:v>9.1678500392687052</c:v>
                </c:pt>
                <c:pt idx="13">
                  <c:v>9.0521736804766064</c:v>
                </c:pt>
                <c:pt idx="14">
                  <c:v>8.3349802559655863</c:v>
                </c:pt>
                <c:pt idx="15">
                  <c:v>8.0629413708062341</c:v>
                </c:pt>
                <c:pt idx="16">
                  <c:v>7.2692619400938874</c:v>
                </c:pt>
                <c:pt idx="17">
                  <c:v>7.3597088861494342</c:v>
                </c:pt>
                <c:pt idx="18">
                  <c:v>5.3288509629404857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B-424B-88A6-E44F83FB75F7}"/>
            </c:ext>
          </c:extLst>
        </c:ser>
        <c:ser>
          <c:idx val="1"/>
          <c:order val="1"/>
          <c:tx>
            <c:strRef>
              <c:f>'Gas LPG Production Profile'!$A$5</c:f>
              <c:strCache>
                <c:ptCount val="1"/>
                <c:pt idx="0">
                  <c:v>Mangahewa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Profile'!$B$5:$AI$5</c:f>
              <c:numCache>
                <c:formatCode>0.00</c:formatCode>
                <c:ptCount val="34"/>
                <c:pt idx="0">
                  <c:v>35.310341680000001</c:v>
                </c:pt>
                <c:pt idx="1">
                  <c:v>41.136877239999997</c:v>
                </c:pt>
                <c:pt idx="2">
                  <c:v>43.210728879999998</c:v>
                </c:pt>
                <c:pt idx="3">
                  <c:v>34.38862984</c:v>
                </c:pt>
                <c:pt idx="4">
                  <c:v>33.3571904</c:v>
                </c:pt>
                <c:pt idx="5">
                  <c:v>30.460381760000004</c:v>
                </c:pt>
                <c:pt idx="6">
                  <c:v>30.756646280000002</c:v>
                </c:pt>
                <c:pt idx="7">
                  <c:v>25.676258399999998</c:v>
                </c:pt>
                <c:pt idx="8">
                  <c:v>21.923574479999999</c:v>
                </c:pt>
                <c:pt idx="9">
                  <c:v>18.91703824</c:v>
                </c:pt>
                <c:pt idx="10">
                  <c:v>16.579840359999999</c:v>
                </c:pt>
                <c:pt idx="11">
                  <c:v>14.45112492</c:v>
                </c:pt>
                <c:pt idx="12">
                  <c:v>12.695483320000001</c:v>
                </c:pt>
                <c:pt idx="13">
                  <c:v>11.203187960000001</c:v>
                </c:pt>
                <c:pt idx="14">
                  <c:v>9.5792194800000008</c:v>
                </c:pt>
                <c:pt idx="15">
                  <c:v>8.0210875599999998</c:v>
                </c:pt>
                <c:pt idx="16">
                  <c:v>6.9347843200000003</c:v>
                </c:pt>
                <c:pt idx="17">
                  <c:v>5.6509714000000004</c:v>
                </c:pt>
                <c:pt idx="18">
                  <c:v>4.4878588400000003</c:v>
                </c:pt>
                <c:pt idx="19">
                  <c:v>3.9063025599999999</c:v>
                </c:pt>
                <c:pt idx="20">
                  <c:v>3.0943183199999997</c:v>
                </c:pt>
                <c:pt idx="21">
                  <c:v>2.06287888</c:v>
                </c:pt>
                <c:pt idx="22">
                  <c:v>1.5800774399999999</c:v>
                </c:pt>
                <c:pt idx="23">
                  <c:v>1.40451328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B-424B-88A6-E44F83FB75F7}"/>
            </c:ext>
          </c:extLst>
        </c:ser>
        <c:ser>
          <c:idx val="2"/>
          <c:order val="2"/>
          <c:tx>
            <c:strRef>
              <c:f>'Gas LPG Production Profile'!$A$6</c:f>
              <c:strCache>
                <c:ptCount val="1"/>
                <c:pt idx="0">
                  <c:v>Maui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Profile'!$B$6:$AI$6</c:f>
              <c:numCache>
                <c:formatCode>0.00</c:formatCode>
                <c:ptCount val="34"/>
                <c:pt idx="0">
                  <c:v>25.688009992324552</c:v>
                </c:pt>
                <c:pt idx="1">
                  <c:v>25.685955608927848</c:v>
                </c:pt>
                <c:pt idx="2">
                  <c:v>25.661303008167462</c:v>
                </c:pt>
                <c:pt idx="3">
                  <c:v>25.632541640613677</c:v>
                </c:pt>
                <c:pt idx="4">
                  <c:v>24.670063019260191</c:v>
                </c:pt>
                <c:pt idx="5">
                  <c:v>15.882438039880128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B-424B-88A6-E44F83FB75F7}"/>
            </c:ext>
          </c:extLst>
        </c:ser>
        <c:ser>
          <c:idx val="3"/>
          <c:order val="3"/>
          <c:tx>
            <c:strRef>
              <c:f>'Gas LPG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Profile'!$B$7:$AI$7</c:f>
              <c:numCache>
                <c:formatCode>0.00</c:formatCode>
                <c:ptCount val="34"/>
                <c:pt idx="0">
                  <c:v>27.243706547199995</c:v>
                </c:pt>
                <c:pt idx="1">
                  <c:v>25.0125409248</c:v>
                </c:pt>
                <c:pt idx="2">
                  <c:v>24.777681385599998</c:v>
                </c:pt>
                <c:pt idx="3">
                  <c:v>24.073102767999998</c:v>
                </c:pt>
                <c:pt idx="4">
                  <c:v>24.777681385599998</c:v>
                </c:pt>
                <c:pt idx="5">
                  <c:v>22.781375302399997</c:v>
                </c:pt>
                <c:pt idx="6">
                  <c:v>24.777681385599998</c:v>
                </c:pt>
                <c:pt idx="7">
                  <c:v>24.777681385599998</c:v>
                </c:pt>
                <c:pt idx="8">
                  <c:v>24.190532537600003</c:v>
                </c:pt>
                <c:pt idx="9">
                  <c:v>17.497035670399999</c:v>
                </c:pt>
                <c:pt idx="10">
                  <c:v>17.379605900800001</c:v>
                </c:pt>
                <c:pt idx="11">
                  <c:v>9.2769517983999989</c:v>
                </c:pt>
                <c:pt idx="12">
                  <c:v>17.027316591999998</c:v>
                </c:pt>
                <c:pt idx="13">
                  <c:v>10.803538803199997</c:v>
                </c:pt>
                <c:pt idx="14">
                  <c:v>8.9246624895999993</c:v>
                </c:pt>
                <c:pt idx="15">
                  <c:v>7.2806457151999995</c:v>
                </c:pt>
                <c:pt idx="16">
                  <c:v>3.1706037791999999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B-424B-88A6-E44F83FB75F7}"/>
            </c:ext>
          </c:extLst>
        </c:ser>
        <c:ser>
          <c:idx val="4"/>
          <c:order val="4"/>
          <c:tx>
            <c:strRef>
              <c:f>'Gas LPG Production Profile'!$A$8</c:f>
              <c:strCache>
                <c:ptCount val="1"/>
                <c:pt idx="0">
                  <c:v>Kapuni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Profile'!$B$8:$AI$8</c:f>
              <c:numCache>
                <c:formatCode>0.00</c:formatCode>
                <c:ptCount val="34"/>
                <c:pt idx="0">
                  <c:v>8.695624884479999</c:v>
                </c:pt>
                <c:pt idx="1">
                  <c:v>8.6073444287999994</c:v>
                </c:pt>
                <c:pt idx="2">
                  <c:v>7.8348904415999998</c:v>
                </c:pt>
                <c:pt idx="3">
                  <c:v>13.37448903552</c:v>
                </c:pt>
                <c:pt idx="4">
                  <c:v>16.758573169920002</c:v>
                </c:pt>
                <c:pt idx="5">
                  <c:v>12.373977204480001</c:v>
                </c:pt>
                <c:pt idx="6">
                  <c:v>9.2841612556800008</c:v>
                </c:pt>
                <c:pt idx="7">
                  <c:v>5.6205223449599995</c:v>
                </c:pt>
                <c:pt idx="8">
                  <c:v>3.6489255014399995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B-424B-88A6-E44F83FB75F7}"/>
            </c:ext>
          </c:extLst>
        </c:ser>
        <c:ser>
          <c:idx val="5"/>
          <c:order val="5"/>
          <c:tx>
            <c:strRef>
              <c:f>'Gas LPG Production Profile'!$A$9</c:f>
              <c:strCache>
                <c:ptCount val="1"/>
                <c:pt idx="0">
                  <c:v>Turangi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Profile'!$B$9:$AI$9</c:f>
              <c:numCache>
                <c:formatCode>0.00</c:formatCode>
                <c:ptCount val="34"/>
                <c:pt idx="0">
                  <c:v>11.810800886515132</c:v>
                </c:pt>
                <c:pt idx="1">
                  <c:v>16.298143421606195</c:v>
                </c:pt>
                <c:pt idx="2">
                  <c:v>21.26753246939905</c:v>
                </c:pt>
                <c:pt idx="3">
                  <c:v>21.359386442376007</c:v>
                </c:pt>
                <c:pt idx="4">
                  <c:v>21.365428724211341</c:v>
                </c:pt>
                <c:pt idx="5">
                  <c:v>21.484094764731406</c:v>
                </c:pt>
                <c:pt idx="6">
                  <c:v>21.357189045345329</c:v>
                </c:pt>
                <c:pt idx="7">
                  <c:v>20.859632540013529</c:v>
                </c:pt>
                <c:pt idx="8">
                  <c:v>17.693223109653736</c:v>
                </c:pt>
                <c:pt idx="9">
                  <c:v>14.702210517555434</c:v>
                </c:pt>
                <c:pt idx="10">
                  <c:v>12.613530341000196</c:v>
                </c:pt>
                <c:pt idx="11">
                  <c:v>10.940099431305393</c:v>
                </c:pt>
                <c:pt idx="12">
                  <c:v>9.6285688161497003</c:v>
                </c:pt>
                <c:pt idx="13">
                  <c:v>8.5612368367515952</c:v>
                </c:pt>
                <c:pt idx="14">
                  <c:v>7.7217822086355472</c:v>
                </c:pt>
                <c:pt idx="15">
                  <c:v>6.9742028633892534</c:v>
                </c:pt>
                <c:pt idx="16">
                  <c:v>6.3598643504213603</c:v>
                </c:pt>
                <c:pt idx="17">
                  <c:v>5.8399423066662175</c:v>
                </c:pt>
                <c:pt idx="18">
                  <c:v>5.4016897365626191</c:v>
                </c:pt>
                <c:pt idx="19">
                  <c:v>4.9758226056440087</c:v>
                </c:pt>
                <c:pt idx="20">
                  <c:v>4.626098170849839</c:v>
                </c:pt>
                <c:pt idx="21">
                  <c:v>4.3153269666649985</c:v>
                </c:pt>
                <c:pt idx="22">
                  <c:v>4.0528525303413145</c:v>
                </c:pt>
                <c:pt idx="23">
                  <c:v>3.7975573910356744</c:v>
                </c:pt>
                <c:pt idx="24">
                  <c:v>3.577516549627267</c:v>
                </c:pt>
                <c:pt idx="25">
                  <c:v>3.3767049790336392</c:v>
                </c:pt>
                <c:pt idx="26">
                  <c:v>3.2039053692716863</c:v>
                </c:pt>
                <c:pt idx="27">
                  <c:v>3.0280068869214323</c:v>
                </c:pt>
                <c:pt idx="28">
                  <c:v>2.8756816021159954</c:v>
                </c:pt>
                <c:pt idx="29">
                  <c:v>2.2162098210568266</c:v>
                </c:pt>
                <c:pt idx="30">
                  <c:v>1.60770093536754</c:v>
                </c:pt>
                <c:pt idx="31">
                  <c:v>1.5228969662065674</c:v>
                </c:pt>
                <c:pt idx="32">
                  <c:v>1.4486978574227771</c:v>
                </c:pt>
                <c:pt idx="33">
                  <c:v>1.3795033159617798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5B-424B-88A6-E44F83FB75F7}"/>
            </c:ext>
          </c:extLst>
        </c:ser>
        <c:ser>
          <c:idx val="6"/>
          <c:order val="6"/>
          <c:tx>
            <c:strRef>
              <c:f>'Gas LPG Production Profile'!$A$10</c:f>
              <c:strCache>
                <c:ptCount val="1"/>
                <c:pt idx="0">
                  <c:v>Maari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Profile'!$B$10:$AI$10</c:f>
              <c:numCache>
                <c:formatCode>0.00</c:formatCode>
                <c:ptCount val="34"/>
                <c:pt idx="0">
                  <c:v>4.7850609521816612</c:v>
                </c:pt>
                <c:pt idx="1">
                  <c:v>3.6909535667579711</c:v>
                </c:pt>
                <c:pt idx="2">
                  <c:v>2.9251946627660446</c:v>
                </c:pt>
                <c:pt idx="3">
                  <c:v>2.4322063141721224</c:v>
                </c:pt>
                <c:pt idx="4">
                  <c:v>2.0610628103125053</c:v>
                </c:pt>
                <c:pt idx="5">
                  <c:v>1.4580613495003825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5B-424B-88A6-E44F83FB75F7}"/>
            </c:ext>
          </c:extLst>
        </c:ser>
        <c:ser>
          <c:idx val="7"/>
          <c:order val="7"/>
          <c:tx>
            <c:strRef>
              <c:f>'Gas LPG Production Profile'!$A$11</c:f>
              <c:strCache>
                <c:ptCount val="1"/>
                <c:pt idx="0">
                  <c:v>Kowhai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Profile'!$B$11:$AI$11</c:f>
              <c:numCache>
                <c:formatCode>0.00</c:formatCode>
                <c:ptCount val="34"/>
                <c:pt idx="0">
                  <c:v>8.4780577491132707</c:v>
                </c:pt>
                <c:pt idx="1">
                  <c:v>8.4831251772030427</c:v>
                </c:pt>
                <c:pt idx="2">
                  <c:v>3.9239875613947213</c:v>
                </c:pt>
                <c:pt idx="3">
                  <c:v>2.3782224437316524</c:v>
                </c:pt>
                <c:pt idx="4">
                  <c:v>1.5363723793626083</c:v>
                </c:pt>
                <c:pt idx="5">
                  <c:v>1.0683659213246748</c:v>
                </c:pt>
                <c:pt idx="6">
                  <c:v>0.83020724265568102</c:v>
                </c:pt>
                <c:pt idx="7">
                  <c:v>0.67285823738440065</c:v>
                </c:pt>
                <c:pt idx="8">
                  <c:v>0.5536241914222586</c:v>
                </c:pt>
                <c:pt idx="9">
                  <c:v>0.46542901476066867</c:v>
                </c:pt>
                <c:pt idx="10">
                  <c:v>0.40000863057274166</c:v>
                </c:pt>
                <c:pt idx="11">
                  <c:v>0.34378834565078448</c:v>
                </c:pt>
                <c:pt idx="12">
                  <c:v>0.29974399944781571</c:v>
                </c:pt>
                <c:pt idx="13">
                  <c:v>0.26463047668234879</c:v>
                </c:pt>
                <c:pt idx="14">
                  <c:v>0.23615015147223434</c:v>
                </c:pt>
                <c:pt idx="15">
                  <c:v>0.21001395771402231</c:v>
                </c:pt>
                <c:pt idx="16">
                  <c:v>0.18874979691649621</c:v>
                </c:pt>
                <c:pt idx="17">
                  <c:v>0.1707331637272185</c:v>
                </c:pt>
                <c:pt idx="18">
                  <c:v>0.10679982926557223</c:v>
                </c:pt>
                <c:pt idx="19">
                  <c:v>7.7302039088457189E-2</c:v>
                </c:pt>
                <c:pt idx="20">
                  <c:v>1.8481119807596261E-2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5B-424B-88A6-E44F83FB75F7}"/>
            </c:ext>
          </c:extLst>
        </c:ser>
        <c:ser>
          <c:idx val="8"/>
          <c:order val="8"/>
          <c:tx>
            <c:strRef>
              <c:f>'Gas LPG Production Profile'!$A$12</c:f>
              <c:strCache>
                <c:ptCount val="1"/>
                <c:pt idx="0">
                  <c:v>Kauri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Profile'!$B$12:$AI$12</c:f>
              <c:numCache>
                <c:formatCode>0.00</c:formatCode>
                <c:ptCount val="34"/>
                <c:pt idx="0">
                  <c:v>0.158719062016</c:v>
                </c:pt>
                <c:pt idx="1">
                  <c:v>5.8279655584000001E-2</c:v>
                </c:pt>
                <c:pt idx="2">
                  <c:v>1.9839882752E-2</c:v>
                </c:pt>
                <c:pt idx="3">
                  <c:v>1.4879912064E-2</c:v>
                </c:pt>
                <c:pt idx="4">
                  <c:v>1.1159934047999998E-2</c:v>
                </c:pt>
                <c:pt idx="5">
                  <c:v>8.6799487040000005E-3</c:v>
                </c:pt>
                <c:pt idx="6">
                  <c:v>7.439956032E-3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5B-424B-88A6-E44F83FB75F7}"/>
            </c:ext>
          </c:extLst>
        </c:ser>
        <c:ser>
          <c:idx val="9"/>
          <c:order val="9"/>
          <c:tx>
            <c:strRef>
              <c:f>'Gas LPG Production Profile'!$A$13</c:f>
              <c:strCache>
                <c:ptCount val="1"/>
                <c:pt idx="0">
                  <c:v>Ngatoro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Profile'!$B$13:$AI$13</c:f>
              <c:numCache>
                <c:formatCode>0.00</c:formatCode>
                <c:ptCount val="34"/>
                <c:pt idx="0">
                  <c:v>2.5068627026369255</c:v>
                </c:pt>
                <c:pt idx="1">
                  <c:v>3.4094265000063766</c:v>
                </c:pt>
                <c:pt idx="2">
                  <c:v>2.3268153932038995</c:v>
                </c:pt>
                <c:pt idx="3">
                  <c:v>1.7715471030291259</c:v>
                </c:pt>
                <c:pt idx="4">
                  <c:v>1.438639169828611</c:v>
                </c:pt>
                <c:pt idx="5">
                  <c:v>1.2053105706706135</c:v>
                </c:pt>
                <c:pt idx="6">
                  <c:v>1.0095597464592712</c:v>
                </c:pt>
                <c:pt idx="7">
                  <c:v>0.86934242704522213</c:v>
                </c:pt>
                <c:pt idx="8">
                  <c:v>0.77470485470145689</c:v>
                </c:pt>
                <c:pt idx="9">
                  <c:v>0.69741781238105838</c:v>
                </c:pt>
                <c:pt idx="10">
                  <c:v>0.63019392017619258</c:v>
                </c:pt>
                <c:pt idx="11">
                  <c:v>0.57160905583182997</c:v>
                </c:pt>
                <c:pt idx="12">
                  <c:v>0.5055360572425629</c:v>
                </c:pt>
                <c:pt idx="13">
                  <c:v>0.46892076470495547</c:v>
                </c:pt>
                <c:pt idx="14">
                  <c:v>0.43470497307568812</c:v>
                </c:pt>
                <c:pt idx="15">
                  <c:v>0.37573738351901925</c:v>
                </c:pt>
                <c:pt idx="16">
                  <c:v>0.29020177543367509</c:v>
                </c:pt>
                <c:pt idx="17">
                  <c:v>0.27025346107337472</c:v>
                </c:pt>
                <c:pt idx="18">
                  <c:v>9.289925289558508E-2</c:v>
                </c:pt>
                <c:pt idx="19">
                  <c:v>8.4664021771826511E-2</c:v>
                </c:pt>
                <c:pt idx="20">
                  <c:v>7.7037553009824261E-2</c:v>
                </c:pt>
                <c:pt idx="21">
                  <c:v>6.9742140116394444E-2</c:v>
                </c:pt>
                <c:pt idx="22">
                  <c:v>6.2928049342994577E-2</c:v>
                </c:pt>
                <c:pt idx="23">
                  <c:v>5.6059751030871852E-2</c:v>
                </c:pt>
                <c:pt idx="24">
                  <c:v>4.9635036028064315E-2</c:v>
                </c:pt>
                <c:pt idx="25">
                  <c:v>4.3465475748257335E-2</c:v>
                </c:pt>
                <c:pt idx="26">
                  <c:v>3.7637982639999998E-2</c:v>
                </c:pt>
                <c:pt idx="27">
                  <c:v>3.1832463124040151E-2</c:v>
                </c:pt>
                <c:pt idx="28">
                  <c:v>2.6342232435244205E-2</c:v>
                </c:pt>
                <c:pt idx="29">
                  <c:v>2.1053367716219646E-2</c:v>
                </c:pt>
                <c:pt idx="30">
                  <c:v>1.5998594777916923E-2</c:v>
                </c:pt>
                <c:pt idx="31">
                  <c:v>1.1036590914898328E-2</c:v>
                </c:pt>
                <c:pt idx="32">
                  <c:v>6.2890313971659326E-3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5B-424B-88A6-E44F83FB75F7}"/>
            </c:ext>
          </c:extLst>
        </c:ser>
        <c:ser>
          <c:idx val="10"/>
          <c:order val="10"/>
          <c:tx>
            <c:strRef>
              <c:f>'Gas LPG Production Profile'!$A$14</c:f>
              <c:strCache>
                <c:ptCount val="1"/>
                <c:pt idx="0">
                  <c:v>Radnor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Profile'!$B$14:$AI$14</c:f>
              <c:numCache>
                <c:formatCode>0.00</c:formatCode>
                <c:ptCount val="34"/>
                <c:pt idx="0">
                  <c:v>0.84070925468859758</c:v>
                </c:pt>
                <c:pt idx="1">
                  <c:v>1.1632640640829601</c:v>
                </c:pt>
                <c:pt idx="2">
                  <c:v>1.1664510889160642</c:v>
                </c:pt>
                <c:pt idx="3">
                  <c:v>1.1632640640829601</c:v>
                </c:pt>
                <c:pt idx="4">
                  <c:v>1.1500002067159816</c:v>
                </c:pt>
                <c:pt idx="5">
                  <c:v>0.84661685014829102</c:v>
                </c:pt>
                <c:pt idx="6">
                  <c:v>0.61571624087328047</c:v>
                </c:pt>
                <c:pt idx="7">
                  <c:v>0.48302271343048525</c:v>
                </c:pt>
                <c:pt idx="8">
                  <c:v>0.39753976927560886</c:v>
                </c:pt>
                <c:pt idx="9">
                  <c:v>0.33596920127741864</c:v>
                </c:pt>
                <c:pt idx="10">
                  <c:v>0.29351609677116075</c:v>
                </c:pt>
                <c:pt idx="11">
                  <c:v>0.25914432723682124</c:v>
                </c:pt>
                <c:pt idx="12">
                  <c:v>0.23115339869696014</c:v>
                </c:pt>
                <c:pt idx="13">
                  <c:v>0.20883485294686865</c:v>
                </c:pt>
                <c:pt idx="14">
                  <c:v>0.19143760677059349</c:v>
                </c:pt>
                <c:pt idx="15">
                  <c:v>0.10422094430109931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5B-424B-88A6-E44F83FB75F7}"/>
            </c:ext>
          </c:extLst>
        </c:ser>
        <c:ser>
          <c:idx val="11"/>
          <c:order val="11"/>
          <c:tx>
            <c:strRef>
              <c:f>'Gas LPG Production Profile'!$A$15</c:f>
              <c:strCache>
                <c:ptCount val="1"/>
                <c:pt idx="0">
                  <c:v>McKee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Profile'!$B$15:$AI$15</c:f>
              <c:numCache>
                <c:formatCode>0.00</c:formatCode>
                <c:ptCount val="34"/>
                <c:pt idx="0">
                  <c:v>3.0911241849599995</c:v>
                </c:pt>
                <c:pt idx="1">
                  <c:v>6.0835954704000006</c:v>
                </c:pt>
                <c:pt idx="2">
                  <c:v>5.8095596383999997</c:v>
                </c:pt>
                <c:pt idx="3">
                  <c:v>5.2395651078400007</c:v>
                </c:pt>
                <c:pt idx="4">
                  <c:v>4.7682234767999994</c:v>
                </c:pt>
                <c:pt idx="5">
                  <c:v>4.1763060796800007</c:v>
                </c:pt>
                <c:pt idx="6">
                  <c:v>3.6172729823999998</c:v>
                </c:pt>
                <c:pt idx="7">
                  <c:v>3.1678542179200004</c:v>
                </c:pt>
                <c:pt idx="8">
                  <c:v>2.7842040531199999</c:v>
                </c:pt>
                <c:pt idx="9">
                  <c:v>2.45536105472</c:v>
                </c:pt>
                <c:pt idx="10">
                  <c:v>2.1703637894400001</c:v>
                </c:pt>
                <c:pt idx="11">
                  <c:v>1.9511351238400001</c:v>
                </c:pt>
                <c:pt idx="12">
                  <c:v>1.7538293248000001</c:v>
                </c:pt>
                <c:pt idx="13">
                  <c:v>1.6113306921599999</c:v>
                </c:pt>
                <c:pt idx="14">
                  <c:v>1.4797934928000001</c:v>
                </c:pt>
                <c:pt idx="15">
                  <c:v>1.3592177267199999</c:v>
                </c:pt>
                <c:pt idx="16">
                  <c:v>1.2386419606399999</c:v>
                </c:pt>
                <c:pt idx="17">
                  <c:v>1.10710476128</c:v>
                </c:pt>
                <c:pt idx="18">
                  <c:v>0.96460612863999995</c:v>
                </c:pt>
                <c:pt idx="19">
                  <c:v>0.88787609568000003</c:v>
                </c:pt>
                <c:pt idx="20">
                  <c:v>0.81114606272000001</c:v>
                </c:pt>
                <c:pt idx="21">
                  <c:v>0.74537746304000008</c:v>
                </c:pt>
                <c:pt idx="22">
                  <c:v>0.44941876447999995</c:v>
                </c:pt>
                <c:pt idx="23">
                  <c:v>0.26307439871999999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5B-424B-88A6-E44F83FB75F7}"/>
            </c:ext>
          </c:extLst>
        </c:ser>
        <c:ser>
          <c:idx val="12"/>
          <c:order val="12"/>
          <c:tx>
            <c:strRef>
              <c:f>'Gas LPG Production Profile'!$A$16</c:f>
              <c:strCache>
                <c:ptCount val="1"/>
                <c:pt idx="0">
                  <c:v>Tui</c:v>
                </c:pt>
              </c:strCache>
            </c:strRef>
          </c:tx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Profile'!$B$16:$AI$16</c:f>
              <c:numCache>
                <c:formatCode>0.00</c:formatCode>
                <c:ptCount val="34"/>
                <c:pt idx="0">
                  <c:v>0.81042681599999988</c:v>
                </c:pt>
                <c:pt idx="1">
                  <c:v>0.74289124800000006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5B-424B-88A6-E44F83FB75F7}"/>
            </c:ext>
          </c:extLst>
        </c:ser>
        <c:ser>
          <c:idx val="13"/>
          <c:order val="13"/>
          <c:tx>
            <c:strRef>
              <c:f>'Gas LPG Production Profile'!$A$17</c:f>
              <c:strCache>
                <c:ptCount val="1"/>
                <c:pt idx="0">
                  <c:v>Rimu</c:v>
                </c:pt>
              </c:strCache>
            </c:strRef>
          </c:tx>
          <c:spPr>
            <a:ln w="25400">
              <a:noFill/>
            </a:ln>
          </c:spPr>
          <c:cat>
            <c:strRef>
              <c:f>'Gas LPG Production Profile'!$B$3:$AI$3</c:f>
              <c:strCache>
                <c:ptCount val="3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</c:strCache>
            </c:strRef>
          </c:cat>
          <c:val>
            <c:numRef>
              <c:f>'Gas LPG Production Profile'!$B$17:$AI$17</c:f>
              <c:numCache>
                <c:formatCode>0.00</c:formatCode>
                <c:ptCount val="34"/>
                <c:pt idx="0">
                  <c:v>5.8152482145520122E-2</c:v>
                </c:pt>
                <c:pt idx="1">
                  <c:v>3.4633208099532707E-2</c:v>
                </c:pt>
                <c:pt idx="2">
                  <c:v>2.5200635435041405E-2</c:v>
                </c:pt>
                <c:pt idx="3">
                  <c:v>1.8824413134742972E-2</c:v>
                </c:pt>
                <c:pt idx="4">
                  <c:v>1.4376976550005069E-2</c:v>
                </c:pt>
                <c:pt idx="5">
                  <c:v>1.1187032023718626E-2</c:v>
                </c:pt>
                <c:pt idx="6">
                  <c:v>8.8389625825581082E-3</c:v>
                </c:pt>
                <c:pt idx="7">
                  <c:v>5.9141001229241269E-3</c:v>
                </c:pt>
                <c:pt idx="8">
                  <c:v>4.5883807540059076E-3</c:v>
                </c:pt>
                <c:pt idx="9">
                  <c:v>3.8746894001381927E-3</c:v>
                </c:pt>
                <c:pt idx="10">
                  <c:v>3.280069146611506E-3</c:v>
                </c:pt>
                <c:pt idx="11">
                  <c:v>2.7849783370222153E-3</c:v>
                </c:pt>
                <c:pt idx="12">
                  <c:v>2.3710864687574548E-3</c:v>
                </c:pt>
                <c:pt idx="13">
                  <c:v>2.023856242309335E-3</c:v>
                </c:pt>
                <c:pt idx="14">
                  <c:v>1.8334472980755529E-3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55B-424B-88A6-E44F83FB7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755776"/>
        <c:axId val="130163072"/>
      </c:areaChart>
      <c:catAx>
        <c:axId val="1297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163072"/>
        <c:crosses val="autoZero"/>
        <c:auto val="1"/>
        <c:lblAlgn val="ctr"/>
        <c:lblOffset val="100"/>
        <c:noMultiLvlLbl val="0"/>
      </c:catAx>
      <c:valAx>
        <c:axId val="130163072"/>
        <c:scaling>
          <c:orientation val="minMax"/>
        </c:scaling>
        <c:delete val="0"/>
        <c:axPos val="l"/>
        <c:majorGridlines/>
        <c:numFmt formatCode="#,##0_ ;\-#,##0\ " sourceLinked="0"/>
        <c:majorTickMark val="out"/>
        <c:minorTickMark val="none"/>
        <c:tickLblPos val="nextTo"/>
        <c:crossAx val="12975577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9686146437319228E-2"/>
          <c:y val="0.72243131147068151"/>
          <c:w val="0.91903777405680176"/>
          <c:h val="0.20756528510859221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"LPG Production Profile (Forecast) – PJ"</c:f>
          <c:strCache>
            <c:ptCount val="1"/>
            <c:pt idx="0">
              <c:v>LPG Production Profile (Forecast) – PJ</c:v>
            </c:pt>
          </c:strCache>
        </c:strRef>
      </c:tx>
      <c:layout>
        <c:manualLayout>
          <c:xMode val="edge"/>
          <c:yMode val="edge"/>
          <c:x val="8.0179027017643803E-2"/>
          <c:y val="4.9335208098987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48086641892306E-2"/>
          <c:y val="0.35474210123693201"/>
          <c:w val="0.91071594519584576"/>
          <c:h val="0.24225330445519505"/>
        </c:manualLayout>
      </c:layout>
      <c:areaChart>
        <c:grouping val="stacked"/>
        <c:varyColors val="0"/>
        <c:ser>
          <c:idx val="3"/>
          <c:order val="0"/>
          <c:tx>
            <c:strRef>
              <c:f>'Gas LPG Production Profile'!$A$28</c:f>
              <c:strCache>
                <c:ptCount val="1"/>
                <c:pt idx="0">
                  <c:v>Kupe</c:v>
                </c:pt>
              </c:strCache>
            </c:strRef>
          </c:tx>
          <c:cat>
            <c:strRef>
              <c:f>'Gas LPG Production Profile'!$B$27:$L$27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'Gas LPG Production Profile'!$B$28:$L$28</c:f>
              <c:numCache>
                <c:formatCode>0.00</c:formatCode>
                <c:ptCount val="11"/>
                <c:pt idx="0">
                  <c:v>4.5282469135802472</c:v>
                </c:pt>
                <c:pt idx="1">
                  <c:v>4.2824197530864199</c:v>
                </c:pt>
                <c:pt idx="2">
                  <c:v>4.2554074074074073</c:v>
                </c:pt>
                <c:pt idx="3">
                  <c:v>4.1279506172839504</c:v>
                </c:pt>
                <c:pt idx="4">
                  <c:v>4.2469135802469138</c:v>
                </c:pt>
                <c:pt idx="5">
                  <c:v>3.8978765432098768</c:v>
                </c:pt>
                <c:pt idx="6">
                  <c:v>4.255851851851852</c:v>
                </c:pt>
                <c:pt idx="7">
                  <c:v>4.2456296296296294</c:v>
                </c:pt>
                <c:pt idx="8">
                  <c:v>4.1492345679012352</c:v>
                </c:pt>
                <c:pt idx="9">
                  <c:v>2.996395061728395</c:v>
                </c:pt>
                <c:pt idx="10">
                  <c:v>2.9755555555555557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B-488D-AC05-6379E06A4EF1}"/>
            </c:ext>
          </c:extLst>
        </c:ser>
        <c:ser>
          <c:idx val="4"/>
          <c:order val="1"/>
          <c:tx>
            <c:strRef>
              <c:f>'Gas LPG Production Profile'!$A$29</c:f>
              <c:strCache>
                <c:ptCount val="1"/>
                <c:pt idx="0">
                  <c:v>Maui</c:v>
                </c:pt>
              </c:strCache>
            </c:strRef>
          </c:tx>
          <c:cat>
            <c:strRef>
              <c:f>'Gas LPG Production Profile'!$B$27:$L$27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'Gas LPG Production Profile'!$B$29:$L$29</c:f>
              <c:numCache>
                <c:formatCode>0.00</c:formatCode>
                <c:ptCount val="11"/>
                <c:pt idx="0">
                  <c:v>1.0864197530864197</c:v>
                </c:pt>
                <c:pt idx="1">
                  <c:v>1.0864197530864197</c:v>
                </c:pt>
                <c:pt idx="2">
                  <c:v>1.0864197530864197</c:v>
                </c:pt>
                <c:pt idx="3">
                  <c:v>1.1851851851851851</c:v>
                </c:pt>
                <c:pt idx="4">
                  <c:v>1.0864197530864197</c:v>
                </c:pt>
                <c:pt idx="5">
                  <c:v>0.59259259259259256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B-488D-AC05-6379E06A4EF1}"/>
            </c:ext>
          </c:extLst>
        </c:ser>
        <c:ser>
          <c:idx val="5"/>
          <c:order val="2"/>
          <c:tx>
            <c:strRef>
              <c:f>'Gas LPG Production Profile'!$A$30</c:f>
              <c:strCache>
                <c:ptCount val="1"/>
                <c:pt idx="0">
                  <c:v>Mangahewa</c:v>
                </c:pt>
              </c:strCache>
            </c:strRef>
          </c:tx>
          <c:cat>
            <c:strRef>
              <c:f>'Gas LPG Production Profile'!$B$27:$L$27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'Gas LPG Production Profile'!$B$30:$L$30</c:f>
              <c:numCache>
                <c:formatCode>0.00</c:formatCode>
                <c:ptCount val="11"/>
                <c:pt idx="0">
                  <c:v>0.57876543209876541</c:v>
                </c:pt>
                <c:pt idx="1">
                  <c:v>0.57876543209876541</c:v>
                </c:pt>
                <c:pt idx="2">
                  <c:v>0.57876543209876541</c:v>
                </c:pt>
                <c:pt idx="3">
                  <c:v>0.57876543209876541</c:v>
                </c:pt>
                <c:pt idx="4">
                  <c:v>0.57876543209876541</c:v>
                </c:pt>
                <c:pt idx="5">
                  <c:v>0.57876543209876541</c:v>
                </c:pt>
                <c:pt idx="6">
                  <c:v>0.57876543209876541</c:v>
                </c:pt>
                <c:pt idx="7">
                  <c:v>0.56049382716049378</c:v>
                </c:pt>
                <c:pt idx="8">
                  <c:v>0.47851851851851851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EB-488D-AC05-6379E06A4EF1}"/>
            </c:ext>
          </c:extLst>
        </c:ser>
        <c:ser>
          <c:idx val="0"/>
          <c:order val="3"/>
          <c:tx>
            <c:strRef>
              <c:f>'Gas LPG Production Profile'!$A$31</c:f>
              <c:strCache>
                <c:ptCount val="1"/>
                <c:pt idx="0">
                  <c:v>Rimu/Kauri</c:v>
                </c:pt>
              </c:strCache>
            </c:strRef>
          </c:tx>
          <c:spPr>
            <a:ln w="25400">
              <a:noFill/>
            </a:ln>
          </c:spPr>
          <c:cat>
            <c:strRef>
              <c:f>'Gas LPG Production Profile'!$B$27:$L$27</c:f>
              <c:strCach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strCache>
            </c:strRef>
          </c:cat>
          <c:val>
            <c:numRef>
              <c:f>'Gas LPG Production Profile'!$B$31:$L$31</c:f>
              <c:numCache>
                <c:formatCode>0.00</c:formatCode>
                <c:ptCount val="11"/>
                <c:pt idx="0">
                  <c:v>1.1478477915115507E-2</c:v>
                </c:pt>
                <c:pt idx="1">
                  <c:v>5.8174791178915016E-3</c:v>
                </c:pt>
                <c:pt idx="2">
                  <c:v>2.6333272225781746E-3</c:v>
                </c:pt>
                <c:pt idx="3">
                  <c:v>1.9712206791852741E-3</c:v>
                </c:pt>
                <c:pt idx="4">
                  <c:v>1.5035978275674685E-3</c:v>
                </c:pt>
                <c:pt idx="5">
                  <c:v>1.1477622143991914E-3</c:v>
                </c:pt>
                <c:pt idx="6">
                  <c:v>9.3247107460057424E-4</c:v>
                </c:pt>
                <c:pt idx="7">
                  <c:v>2.9349417446994608E-4</c:v>
                </c:pt>
                <c:pt idx="8">
                  <c:v>2.2770379154232463E-4</c:v>
                </c:pt>
                <c:pt idx="9">
                  <c:v>1.9228601869843566E-4</c:v>
                </c:pt>
                <c:pt idx="10">
                  <c:v>1.6277728925446445E-4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EB-488D-AC05-6379E06A4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12608"/>
        <c:axId val="130214144"/>
      </c:areaChart>
      <c:catAx>
        <c:axId val="13021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214144"/>
        <c:crosses val="autoZero"/>
        <c:auto val="1"/>
        <c:lblAlgn val="ctr"/>
        <c:lblOffset val="100"/>
        <c:noMultiLvlLbl val="0"/>
      </c:catAx>
      <c:valAx>
        <c:axId val="1302141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30212608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4.4682299327968619E-2"/>
          <c:y val="0.79460518591988338"/>
          <c:w val="0.5083145366594175"/>
          <c:h val="8.6109111361079863E-2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5324475</xdr:colOff>
      <xdr:row>43</xdr:row>
      <xdr:rowOff>11455</xdr:rowOff>
    </xdr:to>
    <xdr:pic>
      <xdr:nvPicPr>
        <xdr:cNvPr id="2" name="Picture 1" descr="http://wiki.creativecommons.org/images/c/cf/By_plain3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953125"/>
          <a:ext cx="5324475" cy="3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142875</xdr:rowOff>
    </xdr:from>
    <xdr:to>
      <xdr:col>12</xdr:col>
      <xdr:colOff>390525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25</xdr:row>
      <xdr:rowOff>0</xdr:rowOff>
    </xdr:from>
    <xdr:to>
      <xdr:col>12</xdr:col>
      <xdr:colOff>390525</xdr:colOff>
      <xdr:row>45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171449</xdr:colOff>
      <xdr:row>46</xdr:row>
      <xdr:rowOff>185728</xdr:rowOff>
    </xdr:from>
    <xdr:to>
      <xdr:col>6</xdr:col>
      <xdr:colOff>257175</xdr:colOff>
      <xdr:row>74</xdr:row>
      <xdr:rowOff>19669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47</xdr:row>
      <xdr:rowOff>0</xdr:rowOff>
    </xdr:from>
    <xdr:to>
      <xdr:col>15</xdr:col>
      <xdr:colOff>485775</xdr:colOff>
      <xdr:row>69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257175</xdr:colOff>
      <xdr:row>70</xdr:row>
      <xdr:rowOff>104774</xdr:rowOff>
    </xdr:from>
    <xdr:to>
      <xdr:col>15</xdr:col>
      <xdr:colOff>485775</xdr:colOff>
      <xdr:row>86</xdr:row>
      <xdr:rowOff>57149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0.37799</cdr:x>
      <cdr:y>0.929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425" y="4017319"/>
          <a:ext cx="3714750" cy="30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(2018)</a:t>
          </a:r>
          <a:endParaRPr lang="en-NZ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0.31459</cdr:x>
      <cdr:y>0.92036</cdr:y>
    </cdr:from>
    <cdr:to>
      <cdr:x>1</cdr:x>
      <cdr:y>0.99121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4975" y="3988744"/>
          <a:ext cx="3714750" cy="30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(2018)</a:t>
          </a:r>
          <a:endParaRPr lang="en-NZ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0.00824</cdr:x>
      <cdr:y>0.89381</cdr:y>
    </cdr:from>
    <cdr:to>
      <cdr:x>0.99725</cdr:x>
      <cdr:y>0.98201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3311757"/>
          <a:ext cx="3429001" cy="32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NZ" sz="1000"/>
            <a:t>Source: Ministry of Business,</a:t>
          </a:r>
          <a:r>
            <a:rPr lang="en-NZ" sz="1000" baseline="0"/>
            <a:t> Innovation and Employment </a:t>
          </a:r>
          <a:r>
            <a:rPr lang="en-NZ" sz="1100" baseline="0">
              <a:effectLst/>
              <a:latin typeface="+mn-lt"/>
              <a:ea typeface="+mn-ea"/>
              <a:cs typeface="+mn-cs"/>
            </a:rPr>
            <a:t>(2018)</a:t>
          </a:r>
          <a:endParaRPr lang="en-NZ" sz="1000">
            <a:effectLst/>
          </a:endParaRPr>
        </a:p>
        <a:p xmlns:a="http://schemas.openxmlformats.org/drawingml/2006/main">
          <a:endParaRPr lang="en-NZ" sz="10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33" totalsRowShown="0" headerRowDxfId="30" dataDxfId="29">
  <autoFilter ref="A1:S33" xr:uid="{00000000-0009-0000-0100-000001000000}"/>
  <tableColumns count="19">
    <tableColumn id="1" xr3:uid="{00000000-0010-0000-0000-000001000000}" name="National Totals – Activity Statistics Combined for PPPs, PEPs, PMPs and PMLs " dataDxfId="28"/>
    <tableColumn id="17" xr3:uid="{00000000-0010-0000-0000-000011000000}" name="2000" dataDxfId="27"/>
    <tableColumn id="18" xr3:uid="{00000000-0010-0000-0000-000012000000}" name="2001" dataDxfId="26"/>
    <tableColumn id="2" xr3:uid="{00000000-0010-0000-0000-000002000000}" name="2002" dataDxfId="25"/>
    <tableColumn id="3" xr3:uid="{00000000-0010-0000-0000-000003000000}" name="2003" dataDxfId="24"/>
    <tableColumn id="4" xr3:uid="{00000000-0010-0000-0000-000004000000}" name="2004" dataDxfId="23"/>
    <tableColumn id="5" xr3:uid="{00000000-0010-0000-0000-000005000000}" name="2005" dataDxfId="22"/>
    <tableColumn id="6" xr3:uid="{00000000-0010-0000-0000-000006000000}" name="2006" dataDxfId="21"/>
    <tableColumn id="7" xr3:uid="{00000000-0010-0000-0000-000007000000}" name="2007" dataDxfId="20"/>
    <tableColumn id="8" xr3:uid="{00000000-0010-0000-0000-000008000000}" name="2008" dataDxfId="19"/>
    <tableColumn id="9" xr3:uid="{00000000-0010-0000-0000-000009000000}" name="2009" dataDxfId="18"/>
    <tableColumn id="10" xr3:uid="{00000000-0010-0000-0000-00000A000000}" name="2010" dataDxfId="17"/>
    <tableColumn id="11" xr3:uid="{00000000-0010-0000-0000-00000B000000}" name="2011" dataDxfId="16"/>
    <tableColumn id="12" xr3:uid="{00000000-0010-0000-0000-00000C000000}" name="2012" dataDxfId="15"/>
    <tableColumn id="13" xr3:uid="{00000000-0010-0000-0000-00000D000000}" name="2013" dataDxfId="14"/>
    <tableColumn id="16" xr3:uid="{00000000-0010-0000-0000-000010000000}" name="2014" dataDxfId="13"/>
    <tableColumn id="19" xr3:uid="{00000000-0010-0000-0000-000013000000}" name="2015" dataDxfId="12"/>
    <tableColumn id="14" xr3:uid="{00000000-0010-0000-0000-00000E000000}" name="2016" dataDxfId="11"/>
    <tableColumn id="15" xr3:uid="{00000000-0010-0000-0000-00000F000000}" name="2017" dataDxfId="1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ie.govt.nz/info-services/sectors-industries/energy/energy-data-modelling/publications/energy-in-new-zealand" TargetMode="External"/><Relationship Id="rId1" Type="http://schemas.openxmlformats.org/officeDocument/2006/relationships/hyperlink" Target="mailto:energyinfo@mbie.govt.nz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44"/>
  <sheetViews>
    <sheetView tabSelected="1" workbookViewId="0"/>
  </sheetViews>
  <sheetFormatPr defaultRowHeight="14.25" x14ac:dyDescent="0.2"/>
  <cols>
    <col min="1" max="1" width="9.140625" style="23"/>
    <col min="2" max="2" width="80.7109375" style="23" customWidth="1"/>
    <col min="3" max="16384" width="9.140625" style="23"/>
  </cols>
  <sheetData>
    <row r="1" spans="1:2" ht="23.25" x14ac:dyDescent="0.25">
      <c r="A1" s="33"/>
      <c r="B1" s="34" t="s">
        <v>100</v>
      </c>
    </row>
    <row r="2" spans="1:2" ht="39" x14ac:dyDescent="0.25">
      <c r="A2" s="35"/>
      <c r="B2" s="36" t="s">
        <v>242</v>
      </c>
    </row>
    <row r="3" spans="1:2" ht="15" x14ac:dyDescent="0.25">
      <c r="A3" s="35"/>
      <c r="B3" s="37" t="s">
        <v>135</v>
      </c>
    </row>
    <row r="4" spans="1:2" ht="15" x14ac:dyDescent="0.25">
      <c r="A4" s="35"/>
      <c r="B4" s="38"/>
    </row>
    <row r="5" spans="1:2" ht="15.75" x14ac:dyDescent="0.25">
      <c r="A5" s="35"/>
      <c r="B5" s="39" t="s">
        <v>101</v>
      </c>
    </row>
    <row r="6" spans="1:2" ht="15" x14ac:dyDescent="0.25">
      <c r="A6" s="35"/>
      <c r="B6" s="40" t="s">
        <v>102</v>
      </c>
    </row>
    <row r="7" spans="1:2" ht="15" x14ac:dyDescent="0.25">
      <c r="A7" s="35"/>
      <c r="B7" s="41" t="s">
        <v>103</v>
      </c>
    </row>
    <row r="8" spans="1:2" ht="15" x14ac:dyDescent="0.25">
      <c r="A8" s="35"/>
      <c r="B8" s="41"/>
    </row>
    <row r="9" spans="1:2" ht="15" x14ac:dyDescent="0.25">
      <c r="A9" s="35"/>
      <c r="B9" t="s">
        <v>104</v>
      </c>
    </row>
    <row r="10" spans="1:2" ht="15" x14ac:dyDescent="0.25">
      <c r="A10" s="35"/>
      <c r="B10" s="38" t="s">
        <v>105</v>
      </c>
    </row>
    <row r="11" spans="1:2" ht="15" x14ac:dyDescent="0.25">
      <c r="A11" s="35"/>
      <c r="B11" s="38"/>
    </row>
    <row r="12" spans="1:2" ht="15" x14ac:dyDescent="0.25">
      <c r="A12" s="35"/>
      <c r="B12" t="s">
        <v>99</v>
      </c>
    </row>
    <row r="13" spans="1:2" ht="15" x14ac:dyDescent="0.25">
      <c r="A13" s="35"/>
      <c r="B13" s="38" t="s">
        <v>107</v>
      </c>
    </row>
    <row r="14" spans="1:2" ht="15" x14ac:dyDescent="0.25">
      <c r="A14" s="35"/>
      <c r="B14" s="38"/>
    </row>
    <row r="15" spans="1:2" ht="15" x14ac:dyDescent="0.25">
      <c r="A15" s="35"/>
      <c r="B15" t="s">
        <v>243</v>
      </c>
    </row>
    <row r="16" spans="1:2" ht="15" x14ac:dyDescent="0.25">
      <c r="A16" s="35"/>
      <c r="B16" s="38" t="s">
        <v>244</v>
      </c>
    </row>
    <row r="17" spans="1:2" ht="15" x14ac:dyDescent="0.25">
      <c r="A17" s="35"/>
      <c r="B17" s="38"/>
    </row>
    <row r="18" spans="1:2" ht="15" x14ac:dyDescent="0.25">
      <c r="A18" s="35"/>
      <c r="B18" t="s">
        <v>106</v>
      </c>
    </row>
    <row r="19" spans="1:2" ht="15" x14ac:dyDescent="0.25">
      <c r="A19" s="35"/>
      <c r="B19" s="38" t="s">
        <v>245</v>
      </c>
    </row>
    <row r="20" spans="1:2" ht="15" x14ac:dyDescent="0.25">
      <c r="A20" s="35"/>
      <c r="B20" s="38"/>
    </row>
    <row r="21" spans="1:2" ht="15" x14ac:dyDescent="0.25">
      <c r="A21" s="35"/>
      <c r="B21" s="38"/>
    </row>
    <row r="22" spans="1:2" ht="15.75" x14ac:dyDescent="0.25">
      <c r="A22" s="35"/>
      <c r="B22" s="39" t="s">
        <v>108</v>
      </c>
    </row>
    <row r="23" spans="1:2" ht="15" x14ac:dyDescent="0.25">
      <c r="A23" s="35"/>
      <c r="B23" t="s">
        <v>108</v>
      </c>
    </row>
    <row r="24" spans="1:2" ht="15" x14ac:dyDescent="0.25">
      <c r="A24" s="35"/>
      <c r="B24" s="38" t="s">
        <v>109</v>
      </c>
    </row>
    <row r="25" spans="1:2" ht="15" x14ac:dyDescent="0.25">
      <c r="A25" s="35"/>
      <c r="B25" s="37"/>
    </row>
    <row r="26" spans="1:2" ht="15.75" x14ac:dyDescent="0.25">
      <c r="A26" s="35"/>
      <c r="B26" s="39" t="s">
        <v>110</v>
      </c>
    </row>
    <row r="27" spans="1:2" ht="15" x14ac:dyDescent="0.25">
      <c r="A27" s="35"/>
      <c r="B27" t="s">
        <v>111</v>
      </c>
    </row>
    <row r="28" spans="1:2" ht="15" x14ac:dyDescent="0.25">
      <c r="A28" s="35"/>
      <c r="B28" s="38" t="s">
        <v>112</v>
      </c>
    </row>
    <row r="29" spans="1:2" ht="15" x14ac:dyDescent="0.25">
      <c r="A29" s="35"/>
      <c r="B29" s="42"/>
    </row>
    <row r="30" spans="1:2" ht="15" x14ac:dyDescent="0.25">
      <c r="A30" s="35"/>
      <c r="B30" t="s">
        <v>113</v>
      </c>
    </row>
    <row r="31" spans="1:2" ht="15" x14ac:dyDescent="0.25">
      <c r="A31" s="35"/>
      <c r="B31" s="38" t="s">
        <v>114</v>
      </c>
    </row>
    <row r="32" spans="1:2" ht="15" x14ac:dyDescent="0.25">
      <c r="A32" s="35"/>
      <c r="B32" s="38"/>
    </row>
    <row r="33" spans="1:2" ht="15" x14ac:dyDescent="0.25">
      <c r="A33" s="35"/>
      <c r="B33" t="s">
        <v>115</v>
      </c>
    </row>
    <row r="34" spans="1:2" ht="15" x14ac:dyDescent="0.25">
      <c r="A34" s="35"/>
      <c r="B34" s="38" t="s">
        <v>116</v>
      </c>
    </row>
    <row r="35" spans="1:2" ht="15" x14ac:dyDescent="0.25">
      <c r="A35" s="35"/>
      <c r="B35" s="42"/>
    </row>
    <row r="36" spans="1:2" ht="15" x14ac:dyDescent="0.25">
      <c r="A36" s="35"/>
      <c r="B36" t="s">
        <v>136</v>
      </c>
    </row>
    <row r="37" spans="1:2" ht="15" x14ac:dyDescent="0.25">
      <c r="A37" s="35"/>
      <c r="B37" s="38" t="s">
        <v>138</v>
      </c>
    </row>
    <row r="38" spans="1:2" ht="15" x14ac:dyDescent="0.25">
      <c r="A38" s="35"/>
      <c r="B38" s="38"/>
    </row>
    <row r="39" spans="1:2" ht="15" x14ac:dyDescent="0.25">
      <c r="A39" s="35"/>
      <c r="B39" t="s">
        <v>137</v>
      </c>
    </row>
    <row r="40" spans="1:2" ht="15" x14ac:dyDescent="0.25">
      <c r="A40" s="35"/>
      <c r="B40" s="38" t="s">
        <v>139</v>
      </c>
    </row>
    <row r="41" spans="1:2" x14ac:dyDescent="0.2">
      <c r="A41" s="43"/>
      <c r="B41" s="37"/>
    </row>
    <row r="42" spans="1:2" x14ac:dyDescent="0.2">
      <c r="A42" s="43"/>
      <c r="B42" s="38"/>
    </row>
    <row r="43" spans="1:2" x14ac:dyDescent="0.2">
      <c r="A43" s="43"/>
      <c r="B43" s="43"/>
    </row>
    <row r="44" spans="1:2" x14ac:dyDescent="0.2">
      <c r="A44" s="43"/>
      <c r="B44" s="37"/>
    </row>
  </sheetData>
  <hyperlinks>
    <hyperlink ref="B3" r:id="rId1" xr:uid="{00000000-0004-0000-0000-000000000000}"/>
    <hyperlink ref="B7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1"/>
  <sheetViews>
    <sheetView zoomScale="90" zoomScaleNormal="90" zoomScaleSheetLayoutView="85" workbookViewId="0"/>
  </sheetViews>
  <sheetFormatPr defaultRowHeight="15" x14ac:dyDescent="0.25"/>
  <cols>
    <col min="1" max="1" width="9.140625" style="107"/>
    <col min="2" max="2" width="18.85546875" style="107" customWidth="1"/>
    <col min="3" max="3" width="21.7109375" style="107" customWidth="1"/>
    <col min="4" max="12" width="12.7109375" style="107" customWidth="1"/>
    <col min="13" max="21" width="13.28515625" style="107" customWidth="1"/>
    <col min="22" max="16384" width="9.140625" style="107"/>
  </cols>
  <sheetData>
    <row r="1" spans="1:21" x14ac:dyDescent="0.25">
      <c r="A1" s="118" t="s">
        <v>250</v>
      </c>
    </row>
    <row r="2" spans="1:21" ht="15.75" thickBot="1" x14ac:dyDescent="0.3"/>
    <row r="3" spans="1:21" x14ac:dyDescent="0.25">
      <c r="B3" s="119"/>
      <c r="C3" s="119"/>
      <c r="D3" s="239" t="s">
        <v>132</v>
      </c>
      <c r="E3" s="239"/>
      <c r="F3" s="239"/>
      <c r="G3" s="239"/>
      <c r="H3" s="239"/>
      <c r="I3" s="239"/>
      <c r="J3" s="239"/>
      <c r="K3" s="239"/>
      <c r="L3" s="240"/>
      <c r="M3" s="241" t="s">
        <v>99</v>
      </c>
      <c r="N3" s="242"/>
      <c r="O3" s="242"/>
      <c r="P3" s="242"/>
      <c r="Q3" s="242"/>
      <c r="R3" s="242"/>
      <c r="S3" s="242"/>
      <c r="T3" s="242"/>
      <c r="U3" s="243"/>
    </row>
    <row r="4" spans="1:21" x14ac:dyDescent="0.25">
      <c r="B4" s="120"/>
      <c r="C4" s="120"/>
      <c r="D4" s="238" t="s">
        <v>118</v>
      </c>
      <c r="E4" s="238"/>
      <c r="F4" s="244"/>
      <c r="G4" s="238" t="s">
        <v>119</v>
      </c>
      <c r="H4" s="238"/>
      <c r="I4" s="244"/>
      <c r="J4" s="238" t="s">
        <v>120</v>
      </c>
      <c r="K4" s="238"/>
      <c r="L4" s="245"/>
      <c r="M4" s="246" t="s">
        <v>118</v>
      </c>
      <c r="N4" s="238"/>
      <c r="O4" s="244"/>
      <c r="P4" s="238" t="s">
        <v>119</v>
      </c>
      <c r="Q4" s="238"/>
      <c r="R4" s="244"/>
      <c r="S4" s="238" t="s">
        <v>120</v>
      </c>
      <c r="T4" s="238"/>
      <c r="U4" s="245"/>
    </row>
    <row r="5" spans="1:21" ht="15.75" thickBot="1" x14ac:dyDescent="0.3">
      <c r="B5" s="121" t="s">
        <v>25</v>
      </c>
      <c r="C5" s="122" t="s">
        <v>26</v>
      </c>
      <c r="D5" s="123" t="s">
        <v>20</v>
      </c>
      <c r="E5" s="123" t="s">
        <v>19</v>
      </c>
      <c r="F5" s="124" t="s">
        <v>21</v>
      </c>
      <c r="G5" s="123" t="s">
        <v>20</v>
      </c>
      <c r="H5" s="123" t="s">
        <v>19</v>
      </c>
      <c r="I5" s="124" t="s">
        <v>21</v>
      </c>
      <c r="J5" s="123" t="s">
        <v>20</v>
      </c>
      <c r="K5" s="123" t="s">
        <v>19</v>
      </c>
      <c r="L5" s="125" t="s">
        <v>21</v>
      </c>
      <c r="M5" s="126" t="s">
        <v>20</v>
      </c>
      <c r="N5" s="123" t="s">
        <v>29</v>
      </c>
      <c r="O5" s="124" t="s">
        <v>21</v>
      </c>
      <c r="P5" s="123" t="s">
        <v>20</v>
      </c>
      <c r="Q5" s="123" t="s">
        <v>29</v>
      </c>
      <c r="R5" s="124" t="s">
        <v>21</v>
      </c>
      <c r="S5" s="123" t="s">
        <v>20</v>
      </c>
      <c r="T5" s="123" t="s">
        <v>29</v>
      </c>
      <c r="U5" s="125" t="s">
        <v>21</v>
      </c>
    </row>
    <row r="6" spans="1:21" x14ac:dyDescent="0.25">
      <c r="B6" s="161" t="s">
        <v>1</v>
      </c>
      <c r="C6" s="139" t="s">
        <v>149</v>
      </c>
      <c r="D6" s="129">
        <v>77.266144000000367</v>
      </c>
      <c r="E6" s="140">
        <v>485.98940921696487</v>
      </c>
      <c r="F6" s="130">
        <v>2850.4430969970658</v>
      </c>
      <c r="G6" s="129">
        <v>78.24150400000039</v>
      </c>
      <c r="H6" s="140">
        <v>492.12423885430087</v>
      </c>
      <c r="I6" s="130">
        <v>2885.3877137529462</v>
      </c>
      <c r="J6" s="129">
        <v>79.265632000000366</v>
      </c>
      <c r="K6" s="140">
        <v>498.56580997350341</v>
      </c>
      <c r="L6" s="141">
        <v>2922.0795613466194</v>
      </c>
      <c r="M6" s="128">
        <v>180500.0063742974</v>
      </c>
      <c r="N6" s="129">
        <v>6374.2973432286926</v>
      </c>
      <c r="O6" s="130">
        <v>7129.7502517847479</v>
      </c>
      <c r="P6" s="129">
        <v>184500.00651555604</v>
      </c>
      <c r="Q6" s="129">
        <v>6515.5560101146466</v>
      </c>
      <c r="R6" s="130">
        <v>7287.7502573644642</v>
      </c>
      <c r="S6" s="129">
        <v>188700.00666387766</v>
      </c>
      <c r="T6" s="129">
        <v>6663.877610344899</v>
      </c>
      <c r="U6" s="131">
        <v>7453.6502632231677</v>
      </c>
    </row>
    <row r="7" spans="1:21" x14ac:dyDescent="0.25">
      <c r="B7" s="120" t="s">
        <v>4</v>
      </c>
      <c r="C7" s="132" t="s">
        <v>28</v>
      </c>
      <c r="D7" s="133">
        <v>32.732305324000002</v>
      </c>
      <c r="E7" s="134">
        <v>205.88</v>
      </c>
      <c r="F7" s="135">
        <v>1122.4898260396271</v>
      </c>
      <c r="G7" s="133">
        <v>44.805800886</v>
      </c>
      <c r="H7" s="134">
        <v>281.82</v>
      </c>
      <c r="I7" s="135">
        <v>1536.5265337793264</v>
      </c>
      <c r="J7" s="133">
        <v>61.248267452</v>
      </c>
      <c r="K7" s="134">
        <v>385.24</v>
      </c>
      <c r="L7" s="136">
        <v>2100.3884815596753</v>
      </c>
      <c r="M7" s="137">
        <v>81664.938949900228</v>
      </c>
      <c r="N7" s="133">
        <v>2883.97</v>
      </c>
      <c r="O7" s="135">
        <v>2137.9881017083881</v>
      </c>
      <c r="P7" s="133">
        <v>111672.86868009447</v>
      </c>
      <c r="Q7" s="133">
        <v>3943.69</v>
      </c>
      <c r="R7" s="135">
        <v>2923.5957020448732</v>
      </c>
      <c r="S7" s="133">
        <v>152792.89574234135</v>
      </c>
      <c r="T7" s="133">
        <v>5395.83</v>
      </c>
      <c r="U7" s="138">
        <v>4000.1180105344965</v>
      </c>
    </row>
    <row r="8" spans="1:21" x14ac:dyDescent="0.25">
      <c r="B8" s="127" t="s">
        <v>3</v>
      </c>
      <c r="C8" s="168" t="s">
        <v>28</v>
      </c>
      <c r="D8" s="129">
        <v>17.011641099999999</v>
      </c>
      <c r="E8" s="140">
        <v>107</v>
      </c>
      <c r="F8" s="130">
        <v>684.19302941254455</v>
      </c>
      <c r="G8" s="129">
        <v>29.412650499999998</v>
      </c>
      <c r="H8" s="140">
        <v>185</v>
      </c>
      <c r="I8" s="130">
        <v>1182.9505648721563</v>
      </c>
      <c r="J8" s="129">
        <v>50.716948699999996</v>
      </c>
      <c r="K8" s="140">
        <v>319</v>
      </c>
      <c r="L8" s="141">
        <v>2039.7904334822588</v>
      </c>
      <c r="M8" s="128">
        <v>61192.707646311996</v>
      </c>
      <c r="N8" s="129">
        <v>2161</v>
      </c>
      <c r="O8" s="130">
        <v>2369.9935671416633</v>
      </c>
      <c r="P8" s="129">
        <v>105989.960536856</v>
      </c>
      <c r="Q8" s="129">
        <v>3743</v>
      </c>
      <c r="R8" s="130">
        <v>4104.9911715924318</v>
      </c>
      <c r="S8" s="129">
        <v>183436.538700976</v>
      </c>
      <c r="T8" s="129">
        <v>6478</v>
      </c>
      <c r="U8" s="131">
        <v>7104.4971438887997</v>
      </c>
    </row>
    <row r="9" spans="1:21" x14ac:dyDescent="0.25">
      <c r="B9" s="120" t="s">
        <v>5</v>
      </c>
      <c r="C9" s="132" t="s">
        <v>28</v>
      </c>
      <c r="D9" s="133">
        <v>19.154132659243412</v>
      </c>
      <c r="E9" s="134">
        <v>120.47586605498309</v>
      </c>
      <c r="F9" s="135">
        <v>669.45369086741039</v>
      </c>
      <c r="G9" s="133">
        <v>22.149731046441282</v>
      </c>
      <c r="H9" s="134">
        <v>139.3176124535814</v>
      </c>
      <c r="I9" s="135">
        <v>774.15247479790082</v>
      </c>
      <c r="J9" s="133">
        <v>24.524155179977974</v>
      </c>
      <c r="K9" s="134">
        <v>154.2522904658295</v>
      </c>
      <c r="L9" s="136">
        <v>857.14067521185677</v>
      </c>
      <c r="M9" s="137">
        <v>43077.001521249906</v>
      </c>
      <c r="N9" s="133">
        <v>1521.2498983615644</v>
      </c>
      <c r="O9" s="135">
        <v>1783.3878629797462</v>
      </c>
      <c r="P9" s="133">
        <v>49814.001759164814</v>
      </c>
      <c r="Q9" s="133">
        <v>1759.1648080642331</v>
      </c>
      <c r="R9" s="135">
        <v>2062.2996728294233</v>
      </c>
      <c r="S9" s="133">
        <v>55154.001947745135</v>
      </c>
      <c r="T9" s="133">
        <v>1947.7451283569821</v>
      </c>
      <c r="U9" s="138">
        <v>2283.3756806366487</v>
      </c>
    </row>
    <row r="10" spans="1:21" x14ac:dyDescent="0.25">
      <c r="B10" s="127" t="s">
        <v>246</v>
      </c>
      <c r="C10" s="139" t="s">
        <v>117</v>
      </c>
      <c r="D10" s="129">
        <v>24.658930229999999</v>
      </c>
      <c r="E10" s="140">
        <v>155.1</v>
      </c>
      <c r="F10" s="130">
        <v>936.63926110498085</v>
      </c>
      <c r="G10" s="129">
        <v>38.443129140000003</v>
      </c>
      <c r="H10" s="140">
        <v>241.8</v>
      </c>
      <c r="I10" s="130">
        <v>1460.2151730185969</v>
      </c>
      <c r="J10" s="129">
        <v>43.562520200000002</v>
      </c>
      <c r="K10" s="140">
        <v>274</v>
      </c>
      <c r="L10" s="141">
        <v>1654.6689719069295</v>
      </c>
      <c r="M10" s="128">
        <v>1144.7085639065999</v>
      </c>
      <c r="N10" s="129">
        <v>40.424999999999997</v>
      </c>
      <c r="O10" s="130">
        <v>47.505405402123898</v>
      </c>
      <c r="P10" s="129">
        <v>1394.4631596680397</v>
      </c>
      <c r="Q10" s="129">
        <v>49.24499999999999</v>
      </c>
      <c r="R10" s="130">
        <v>57.870221126223647</v>
      </c>
      <c r="S10" s="129">
        <v>1974.2506141142399</v>
      </c>
      <c r="T10" s="129">
        <v>69.72</v>
      </c>
      <c r="U10" s="131">
        <v>81.931400485740951</v>
      </c>
    </row>
    <row r="11" spans="1:21" x14ac:dyDescent="0.25">
      <c r="B11" s="120" t="s">
        <v>2</v>
      </c>
      <c r="C11" s="132" t="s">
        <v>117</v>
      </c>
      <c r="D11" s="133">
        <v>14.9448062</v>
      </c>
      <c r="E11" s="134">
        <v>94</v>
      </c>
      <c r="F11" s="135">
        <v>568.64381886393619</v>
      </c>
      <c r="G11" s="133">
        <v>23.848095000000001</v>
      </c>
      <c r="H11" s="134">
        <v>150</v>
      </c>
      <c r="I11" s="135">
        <v>907.41034925096199</v>
      </c>
      <c r="J11" s="133">
        <v>31.797460000000001</v>
      </c>
      <c r="K11" s="134">
        <v>200</v>
      </c>
      <c r="L11" s="136">
        <v>1209.8804656679492</v>
      </c>
      <c r="M11" s="137">
        <v>7249.1129835519996</v>
      </c>
      <c r="N11" s="133">
        <v>256</v>
      </c>
      <c r="O11" s="135">
        <v>296.27124763777022</v>
      </c>
      <c r="P11" s="133">
        <v>9259.6091625839999</v>
      </c>
      <c r="Q11" s="133">
        <v>327</v>
      </c>
      <c r="R11" s="135">
        <v>378.44022647480807</v>
      </c>
      <c r="S11" s="133">
        <v>10279.015675896</v>
      </c>
      <c r="T11" s="133">
        <v>363</v>
      </c>
      <c r="U11" s="138">
        <v>420.10337067386951</v>
      </c>
    </row>
    <row r="12" spans="1:21" x14ac:dyDescent="0.25">
      <c r="B12" s="127" t="s">
        <v>8</v>
      </c>
      <c r="C12" s="139" t="s">
        <v>28</v>
      </c>
      <c r="D12" s="129">
        <v>4.3441014886626945</v>
      </c>
      <c r="E12" s="140">
        <v>27.323575459566236</v>
      </c>
      <c r="F12" s="130">
        <v>128.27055722588105</v>
      </c>
      <c r="G12" s="129">
        <v>6.0388033311738063</v>
      </c>
      <c r="H12" s="140">
        <v>37.982929021209912</v>
      </c>
      <c r="I12" s="130">
        <v>178.31090509481328</v>
      </c>
      <c r="J12" s="129">
        <v>7.8724403076540952</v>
      </c>
      <c r="K12" s="140">
        <v>49.516158257006033</v>
      </c>
      <c r="L12" s="141">
        <v>232.45366334687975</v>
      </c>
      <c r="M12" s="128">
        <v>16694.22213142195</v>
      </c>
      <c r="N12" s="129">
        <v>589.55086992587258</v>
      </c>
      <c r="O12" s="130">
        <v>679.45484074887338</v>
      </c>
      <c r="P12" s="129">
        <v>22844.179383126728</v>
      </c>
      <c r="Q12" s="129">
        <v>806.73455295145936</v>
      </c>
      <c r="R12" s="130">
        <v>929.75810089325785</v>
      </c>
      <c r="S12" s="129">
        <v>29307.542838248464</v>
      </c>
      <c r="T12" s="129">
        <v>1034.9860712083062</v>
      </c>
      <c r="U12" s="131">
        <v>1192.8169935167125</v>
      </c>
    </row>
    <row r="13" spans="1:21" x14ac:dyDescent="0.25">
      <c r="B13" s="120" t="s">
        <v>23</v>
      </c>
      <c r="C13" s="132" t="s">
        <v>131</v>
      </c>
      <c r="D13" s="133">
        <v>12.40232567000006</v>
      </c>
      <c r="E13" s="134">
        <v>78.008279088959057</v>
      </c>
      <c r="F13" s="135">
        <v>387.86369332698149</v>
      </c>
      <c r="G13" s="133">
        <v>12.675265310000061</v>
      </c>
      <c r="H13" s="134">
        <v>79.725017721541661</v>
      </c>
      <c r="I13" s="135">
        <v>396.1497337269883</v>
      </c>
      <c r="J13" s="133">
        <v>14.338310300000067</v>
      </c>
      <c r="K13" s="134">
        <v>90.185255677655192</v>
      </c>
      <c r="L13" s="136">
        <v>447.71284909852756</v>
      </c>
      <c r="M13" s="137">
        <v>2467.7500871477691</v>
      </c>
      <c r="N13" s="133">
        <v>87.14776880195349</v>
      </c>
      <c r="O13" s="135">
        <v>82.669627919450278</v>
      </c>
      <c r="P13" s="133">
        <v>3028.0001069328118</v>
      </c>
      <c r="Q13" s="133">
        <v>106.93281083266749</v>
      </c>
      <c r="R13" s="135">
        <v>101.43800358224921</v>
      </c>
      <c r="S13" s="133">
        <v>4070.7827524539844</v>
      </c>
      <c r="T13" s="133">
        <v>143.7583311217189</v>
      </c>
      <c r="U13" s="138">
        <v>136.37122220720849</v>
      </c>
    </row>
    <row r="14" spans="1:21" x14ac:dyDescent="0.25">
      <c r="B14" s="161" t="s">
        <v>247</v>
      </c>
      <c r="C14" s="139" t="s">
        <v>117</v>
      </c>
      <c r="D14" s="129">
        <v>10.926896166041098</v>
      </c>
      <c r="E14" s="140">
        <v>68.728106999999994</v>
      </c>
      <c r="F14" s="130">
        <v>374.06994683824354</v>
      </c>
      <c r="G14" s="129">
        <v>11.241036469327</v>
      </c>
      <c r="H14" s="140">
        <v>70.703990000000005</v>
      </c>
      <c r="I14" s="130">
        <v>384.82418525730247</v>
      </c>
      <c r="J14" s="129">
        <v>11.984773176196899</v>
      </c>
      <c r="K14" s="140">
        <v>75.381952999999996</v>
      </c>
      <c r="L14" s="141">
        <v>410.2851712658545</v>
      </c>
      <c r="M14" s="128">
        <v>0</v>
      </c>
      <c r="N14" s="129">
        <v>0</v>
      </c>
      <c r="O14" s="130">
        <v>0</v>
      </c>
      <c r="P14" s="129">
        <v>0</v>
      </c>
      <c r="Q14" s="129">
        <v>0</v>
      </c>
      <c r="R14" s="130">
        <v>0</v>
      </c>
      <c r="S14" s="129">
        <v>0</v>
      </c>
      <c r="T14" s="129">
        <v>0</v>
      </c>
      <c r="U14" s="131">
        <v>0</v>
      </c>
    </row>
    <row r="15" spans="1:21" x14ac:dyDescent="0.25">
      <c r="B15" s="120" t="s">
        <v>10</v>
      </c>
      <c r="C15" s="132" t="s">
        <v>28</v>
      </c>
      <c r="D15" s="133">
        <v>0.2948551160930824</v>
      </c>
      <c r="E15" s="134">
        <v>1.8545828257545252</v>
      </c>
      <c r="F15" s="135">
        <v>11.250038798303931</v>
      </c>
      <c r="G15" s="133">
        <v>0.47028722949478724</v>
      </c>
      <c r="H15" s="134">
        <v>2.9580175869065468</v>
      </c>
      <c r="I15" s="135">
        <v>17.943556985773959</v>
      </c>
      <c r="J15" s="133">
        <v>0.70894058886347344</v>
      </c>
      <c r="K15" s="134">
        <v>4.4591020091760374</v>
      </c>
      <c r="L15" s="136">
        <v>27.049247902107631</v>
      </c>
      <c r="M15" s="137">
        <v>1109.0555927247012</v>
      </c>
      <c r="N15" s="133">
        <v>39.165927249544147</v>
      </c>
      <c r="O15" s="135">
        <v>44.428767044551535</v>
      </c>
      <c r="P15" s="133">
        <v>1715.2032124012296</v>
      </c>
      <c r="Q15" s="133">
        <v>60.571827666502124</v>
      </c>
      <c r="R15" s="135">
        <v>68.711040688793261</v>
      </c>
      <c r="S15" s="133">
        <v>2502.3465290144582</v>
      </c>
      <c r="T15" s="133">
        <v>88.369530573078848</v>
      </c>
      <c r="U15" s="138">
        <v>100.24400195231921</v>
      </c>
    </row>
    <row r="16" spans="1:21" x14ac:dyDescent="0.25">
      <c r="B16" s="127" t="s">
        <v>15</v>
      </c>
      <c r="C16" s="139" t="s">
        <v>117</v>
      </c>
      <c r="D16" s="129">
        <v>4.947684776</v>
      </c>
      <c r="E16" s="140">
        <v>31.12</v>
      </c>
      <c r="F16" s="130">
        <v>185.04048837549652</v>
      </c>
      <c r="G16" s="129">
        <v>5.03989741</v>
      </c>
      <c r="H16" s="140">
        <v>31.7</v>
      </c>
      <c r="I16" s="130">
        <v>188.48918642362594</v>
      </c>
      <c r="J16" s="129">
        <v>5.0939530919999996</v>
      </c>
      <c r="K16" s="140">
        <v>32.04</v>
      </c>
      <c r="L16" s="141">
        <v>190.51083700356389</v>
      </c>
      <c r="M16" s="128">
        <v>1066.1293118387998</v>
      </c>
      <c r="N16" s="129">
        <v>37.65</v>
      </c>
      <c r="O16" s="130">
        <v>42.261365921290029</v>
      </c>
      <c r="P16" s="129">
        <v>1085.38476820136</v>
      </c>
      <c r="Q16" s="129">
        <v>38.33</v>
      </c>
      <c r="R16" s="130">
        <v>43.024652211501909</v>
      </c>
      <c r="S16" s="129">
        <v>1099.26002352144</v>
      </c>
      <c r="T16" s="129">
        <v>38.82</v>
      </c>
      <c r="U16" s="131">
        <v>43.574667332389879</v>
      </c>
    </row>
    <row r="17" spans="2:21" x14ac:dyDescent="0.25">
      <c r="B17" s="166" t="s">
        <v>248</v>
      </c>
      <c r="C17" s="132" t="s">
        <v>149</v>
      </c>
      <c r="D17" s="133">
        <v>0</v>
      </c>
      <c r="E17" s="134">
        <v>0</v>
      </c>
      <c r="F17" s="135">
        <v>0</v>
      </c>
      <c r="G17" s="133">
        <v>3.236981428</v>
      </c>
      <c r="H17" s="134">
        <v>20.36</v>
      </c>
      <c r="I17" s="135">
        <v>119.05289221628499</v>
      </c>
      <c r="J17" s="133">
        <v>0</v>
      </c>
      <c r="K17" s="134">
        <v>0</v>
      </c>
      <c r="L17" s="136">
        <v>0</v>
      </c>
      <c r="M17" s="137">
        <v>0</v>
      </c>
      <c r="N17" s="133">
        <v>0</v>
      </c>
      <c r="O17" s="135">
        <v>0</v>
      </c>
      <c r="P17" s="133">
        <v>1509.2879766535998</v>
      </c>
      <c r="Q17" s="133">
        <v>53.3</v>
      </c>
      <c r="R17" s="135">
        <v>62.182664638128315</v>
      </c>
      <c r="S17" s="133">
        <v>0</v>
      </c>
      <c r="T17" s="133">
        <v>0</v>
      </c>
      <c r="U17" s="138">
        <v>0</v>
      </c>
    </row>
    <row r="18" spans="2:21" x14ac:dyDescent="0.25">
      <c r="B18" s="127" t="s">
        <v>13</v>
      </c>
      <c r="C18" s="139" t="s">
        <v>117</v>
      </c>
      <c r="D18" s="129">
        <v>0</v>
      </c>
      <c r="E18" s="140">
        <v>0</v>
      </c>
      <c r="F18" s="130">
        <v>0</v>
      </c>
      <c r="G18" s="129">
        <v>0.47696189999999999</v>
      </c>
      <c r="H18" s="129">
        <v>3</v>
      </c>
      <c r="I18" s="130">
        <v>17.723845902568264</v>
      </c>
      <c r="J18" s="129">
        <v>0</v>
      </c>
      <c r="K18" s="140">
        <v>0</v>
      </c>
      <c r="L18" s="141">
        <v>0</v>
      </c>
      <c r="M18" s="128">
        <v>0</v>
      </c>
      <c r="N18" s="129">
        <v>0</v>
      </c>
      <c r="O18" s="130">
        <v>0</v>
      </c>
      <c r="P18" s="129">
        <v>283.16847591999999</v>
      </c>
      <c r="Q18" s="129">
        <v>10</v>
      </c>
      <c r="R18" s="130">
        <v>11.666541207904</v>
      </c>
      <c r="S18" s="129">
        <v>0</v>
      </c>
      <c r="T18" s="129">
        <v>0</v>
      </c>
      <c r="U18" s="131">
        <v>0</v>
      </c>
    </row>
    <row r="19" spans="2:21" x14ac:dyDescent="0.25">
      <c r="B19" s="120" t="s">
        <v>14</v>
      </c>
      <c r="C19" s="132" t="s">
        <v>117</v>
      </c>
      <c r="D19" s="133">
        <v>0.66138716799999997</v>
      </c>
      <c r="E19" s="134">
        <v>4.16</v>
      </c>
      <c r="F19" s="135">
        <v>24.413812858384695</v>
      </c>
      <c r="G19" s="133">
        <v>0.70749348499999998</v>
      </c>
      <c r="H19" s="134">
        <v>4.45</v>
      </c>
      <c r="I19" s="135">
        <v>26.115737312454783</v>
      </c>
      <c r="J19" s="133">
        <v>0.81083522999999991</v>
      </c>
      <c r="K19" s="134">
        <v>5.0999999999999996</v>
      </c>
      <c r="L19" s="136">
        <v>29.930395571577389</v>
      </c>
      <c r="M19" s="137">
        <v>300.15858447519997</v>
      </c>
      <c r="N19" s="133">
        <v>10.6</v>
      </c>
      <c r="O19" s="135">
        <v>14.677754780837278</v>
      </c>
      <c r="P19" s="133">
        <v>322.81206254879999</v>
      </c>
      <c r="Q19" s="133">
        <v>11.4</v>
      </c>
      <c r="R19" s="135">
        <v>15.785509858636319</v>
      </c>
      <c r="S19" s="133">
        <v>368.11901869599996</v>
      </c>
      <c r="T19" s="133">
        <v>13</v>
      </c>
      <c r="U19" s="138">
        <v>18.001020014234399</v>
      </c>
    </row>
    <row r="20" spans="2:21" x14ac:dyDescent="0.25">
      <c r="B20" s="127" t="s">
        <v>12</v>
      </c>
      <c r="C20" s="168" t="s">
        <v>117</v>
      </c>
      <c r="D20" s="129">
        <v>4.1177710699999999</v>
      </c>
      <c r="E20" s="140">
        <v>25.9</v>
      </c>
      <c r="F20" s="130">
        <v>154.93752959999998</v>
      </c>
      <c r="G20" s="129">
        <v>6.7887577099999987</v>
      </c>
      <c r="H20" s="140">
        <v>42.699999999999996</v>
      </c>
      <c r="I20" s="130">
        <v>255.43754879999997</v>
      </c>
      <c r="J20" s="129">
        <v>10.429566879999999</v>
      </c>
      <c r="K20" s="140">
        <v>65.599999999999994</v>
      </c>
      <c r="L20" s="141">
        <v>392.42864639999999</v>
      </c>
      <c r="M20" s="128">
        <v>339.23583415215995</v>
      </c>
      <c r="N20" s="129">
        <v>11.98</v>
      </c>
      <c r="O20" s="130">
        <v>16.442760881355191</v>
      </c>
      <c r="P20" s="129">
        <v>557.27556061055998</v>
      </c>
      <c r="Q20" s="129">
        <v>19.68</v>
      </c>
      <c r="R20" s="130">
        <v>27.011146422793843</v>
      </c>
      <c r="S20" s="129">
        <v>863.66385155600005</v>
      </c>
      <c r="T20" s="129">
        <v>30.5</v>
      </c>
      <c r="U20" s="131">
        <v>41.861786884919319</v>
      </c>
    </row>
    <row r="21" spans="2:21" x14ac:dyDescent="0.25">
      <c r="B21" s="120" t="s">
        <v>9</v>
      </c>
      <c r="C21" s="132" t="s">
        <v>28</v>
      </c>
      <c r="D21" s="133">
        <v>0.15850000000000075</v>
      </c>
      <c r="E21" s="134">
        <v>0.99693497530935338</v>
      </c>
      <c r="F21" s="135">
        <v>4.8856058277882788</v>
      </c>
      <c r="G21" s="133">
        <v>0.21720000000000103</v>
      </c>
      <c r="H21" s="134">
        <v>1.3661468557551517</v>
      </c>
      <c r="I21" s="135">
        <v>6.6949753047041902</v>
      </c>
      <c r="J21" s="133">
        <v>0.29790000000000144</v>
      </c>
      <c r="K21" s="134">
        <v>1.8737345687360023</v>
      </c>
      <c r="L21" s="136">
        <v>9.1824730353194219</v>
      </c>
      <c r="M21" s="137">
        <v>510.00001801048018</v>
      </c>
      <c r="N21" s="133">
        <v>18.010480027959186</v>
      </c>
      <c r="O21" s="135">
        <v>17.839800630006597</v>
      </c>
      <c r="P21" s="133">
        <v>700.00002472026677</v>
      </c>
      <c r="Q21" s="133">
        <v>24.720266705042018</v>
      </c>
      <c r="R21" s="135">
        <v>24.486000864714928</v>
      </c>
      <c r="S21" s="133">
        <v>960.00003390208019</v>
      </c>
      <c r="T21" s="133">
        <v>33.902080052629053</v>
      </c>
      <c r="U21" s="138">
        <v>33.580801185894764</v>
      </c>
    </row>
    <row r="22" spans="2:21" x14ac:dyDescent="0.25">
      <c r="B22" s="127" t="s">
        <v>11</v>
      </c>
      <c r="C22" s="139" t="s">
        <v>117</v>
      </c>
      <c r="D22" s="129">
        <v>0.25981249006833124</v>
      </c>
      <c r="E22" s="140">
        <v>1.6341713461913703</v>
      </c>
      <c r="F22" s="130">
        <v>8.977711911033186</v>
      </c>
      <c r="G22" s="129">
        <v>0.25981249006833113</v>
      </c>
      <c r="H22" s="140">
        <v>1.6341713461913696</v>
      </c>
      <c r="I22" s="130">
        <v>8.9777119110331824</v>
      </c>
      <c r="J22" s="129">
        <v>0.25981249006833113</v>
      </c>
      <c r="K22" s="140">
        <v>1.6341713461913696</v>
      </c>
      <c r="L22" s="141">
        <v>8.9777119110331824</v>
      </c>
      <c r="M22" s="128">
        <v>14.700000519125604</v>
      </c>
      <c r="N22" s="129">
        <v>0.51912560080588244</v>
      </c>
      <c r="O22" s="130">
        <v>0.56889002009016099</v>
      </c>
      <c r="P22" s="129">
        <v>14.700000519125604</v>
      </c>
      <c r="Q22" s="129">
        <v>0.51912560080588244</v>
      </c>
      <c r="R22" s="130">
        <v>0.56889002009016099</v>
      </c>
      <c r="S22" s="129">
        <v>14.700000519125604</v>
      </c>
      <c r="T22" s="129">
        <v>0.51912560080588244</v>
      </c>
      <c r="U22" s="131">
        <v>0.56889002009016099</v>
      </c>
    </row>
    <row r="23" spans="2:21" x14ac:dyDescent="0.25">
      <c r="B23" s="120" t="s">
        <v>0</v>
      </c>
      <c r="C23" s="132" t="s">
        <v>28</v>
      </c>
      <c r="D23" s="133">
        <v>0</v>
      </c>
      <c r="E23" s="134">
        <v>0</v>
      </c>
      <c r="F23" s="135">
        <v>0</v>
      </c>
      <c r="G23" s="133">
        <v>13.025829489000001</v>
      </c>
      <c r="H23" s="134">
        <v>81.93</v>
      </c>
      <c r="I23" s="135">
        <v>446.22487149141676</v>
      </c>
      <c r="J23" s="133">
        <v>0</v>
      </c>
      <c r="K23" s="134">
        <v>0</v>
      </c>
      <c r="L23" s="136">
        <v>0</v>
      </c>
      <c r="M23" s="137">
        <v>0</v>
      </c>
      <c r="N23" s="133">
        <v>0</v>
      </c>
      <c r="O23" s="135">
        <v>0</v>
      </c>
      <c r="P23" s="133">
        <v>13469.13627812718</v>
      </c>
      <c r="Q23" s="133">
        <v>475.65804189066745</v>
      </c>
      <c r="R23" s="135">
        <v>545.50001926415086</v>
      </c>
      <c r="S23" s="133">
        <v>0</v>
      </c>
      <c r="T23" s="133">
        <v>0</v>
      </c>
      <c r="U23" s="138">
        <v>0</v>
      </c>
    </row>
    <row r="24" spans="2:21" x14ac:dyDescent="0.25">
      <c r="B24" s="127" t="s">
        <v>17</v>
      </c>
      <c r="C24" s="139" t="s">
        <v>117</v>
      </c>
      <c r="D24" s="129">
        <v>0.46900000000000219</v>
      </c>
      <c r="E24" s="140">
        <v>2.9499211572245216</v>
      </c>
      <c r="F24" s="130">
        <v>15.521315666540819</v>
      </c>
      <c r="G24" s="129">
        <v>0.46900000000000219</v>
      </c>
      <c r="H24" s="140">
        <v>2.9499211572245216</v>
      </c>
      <c r="I24" s="130">
        <v>15.521315666540819</v>
      </c>
      <c r="J24" s="129">
        <v>0.46900000000000219</v>
      </c>
      <c r="K24" s="140">
        <v>2.9499211572245216</v>
      </c>
      <c r="L24" s="141">
        <v>15.521315666540819</v>
      </c>
      <c r="M24" s="128">
        <v>81.550002879911077</v>
      </c>
      <c r="N24" s="129">
        <v>2.879911071137395</v>
      </c>
      <c r="O24" s="130">
        <v>3.155985111452559</v>
      </c>
      <c r="P24" s="129">
        <v>120.35000425012016</v>
      </c>
      <c r="Q24" s="129">
        <v>4.2501201399311528</v>
      </c>
      <c r="R24" s="130">
        <v>4.6575451644796511</v>
      </c>
      <c r="S24" s="129">
        <v>213.22000752979326</v>
      </c>
      <c r="T24" s="129">
        <v>7.5297932383557988</v>
      </c>
      <c r="U24" s="131">
        <v>8.2516142914030013</v>
      </c>
    </row>
    <row r="25" spans="2:21" x14ac:dyDescent="0.25">
      <c r="B25" s="120" t="s">
        <v>205</v>
      </c>
      <c r="C25" s="132" t="s">
        <v>117</v>
      </c>
      <c r="D25" s="133">
        <v>0.42449609099999996</v>
      </c>
      <c r="E25" s="134">
        <v>2.67</v>
      </c>
      <c r="F25" s="135">
        <v>15.972324480000001</v>
      </c>
      <c r="G25" s="133">
        <v>0.82037446800000002</v>
      </c>
      <c r="H25" s="134">
        <v>5.16</v>
      </c>
      <c r="I25" s="135">
        <v>30.867863040000007</v>
      </c>
      <c r="J25" s="133">
        <v>1.5898729999999999</v>
      </c>
      <c r="K25" s="134">
        <v>10</v>
      </c>
      <c r="L25" s="136">
        <v>59.82144000000001</v>
      </c>
      <c r="M25" s="133">
        <v>0</v>
      </c>
      <c r="N25" s="134">
        <v>0</v>
      </c>
      <c r="O25" s="135">
        <v>0</v>
      </c>
      <c r="P25" s="133">
        <v>0</v>
      </c>
      <c r="Q25" s="134">
        <v>0</v>
      </c>
      <c r="R25" s="135">
        <v>0</v>
      </c>
      <c r="S25" s="133">
        <v>0</v>
      </c>
      <c r="T25" s="134">
        <v>0</v>
      </c>
      <c r="U25" s="136">
        <v>0</v>
      </c>
    </row>
    <row r="26" spans="2:21" x14ac:dyDescent="0.25">
      <c r="B26" s="127" t="s">
        <v>249</v>
      </c>
      <c r="C26" s="168" t="s">
        <v>149</v>
      </c>
      <c r="D26" s="129">
        <v>0.59302262900000002</v>
      </c>
      <c r="E26" s="140">
        <v>3.73</v>
      </c>
      <c r="F26" s="130">
        <v>21.295444590198816</v>
      </c>
      <c r="G26" s="129">
        <v>0.70749348499999998</v>
      </c>
      <c r="H26" s="140">
        <v>4.45</v>
      </c>
      <c r="I26" s="130">
        <v>25.406369151328569</v>
      </c>
      <c r="J26" s="129">
        <v>0.8378630709999999</v>
      </c>
      <c r="K26" s="140">
        <v>5.27</v>
      </c>
      <c r="L26" s="141">
        <v>30.088423997550905</v>
      </c>
      <c r="M26" s="129">
        <v>2159.7259658418398</v>
      </c>
      <c r="N26" s="140">
        <v>76.27</v>
      </c>
      <c r="O26" s="130">
        <v>97.79239173331851</v>
      </c>
      <c r="P26" s="129">
        <v>2311.5042689349598</v>
      </c>
      <c r="Q26" s="140">
        <v>81.63</v>
      </c>
      <c r="R26" s="130">
        <v>104.66491329737498</v>
      </c>
      <c r="S26" s="129">
        <v>2329.9102198697601</v>
      </c>
      <c r="T26" s="140">
        <v>82.28</v>
      </c>
      <c r="U26" s="141">
        <v>105.49833475570274</v>
      </c>
    </row>
    <row r="27" spans="2:21" x14ac:dyDescent="0.25">
      <c r="B27" s="169" t="s">
        <v>206</v>
      </c>
      <c r="C27" s="170" t="s">
        <v>99</v>
      </c>
      <c r="D27" s="133">
        <v>0</v>
      </c>
      <c r="E27" s="134">
        <v>0</v>
      </c>
      <c r="F27" s="135">
        <v>0</v>
      </c>
      <c r="G27" s="133">
        <v>0</v>
      </c>
      <c r="H27" s="134">
        <v>0</v>
      </c>
      <c r="I27" s="135">
        <v>0</v>
      </c>
      <c r="J27" s="133">
        <v>0</v>
      </c>
      <c r="K27" s="134">
        <v>0</v>
      </c>
      <c r="L27" s="136">
        <v>0</v>
      </c>
      <c r="M27" s="133">
        <v>0</v>
      </c>
      <c r="N27" s="134">
        <v>0</v>
      </c>
      <c r="O27" s="135">
        <v>0</v>
      </c>
      <c r="P27" s="133">
        <v>6173.072775056</v>
      </c>
      <c r="Q27" s="134">
        <v>218</v>
      </c>
      <c r="R27" s="135">
        <v>232.72484361961122</v>
      </c>
      <c r="S27" s="133">
        <v>0</v>
      </c>
      <c r="T27" s="134">
        <v>0</v>
      </c>
      <c r="U27" s="136">
        <v>0</v>
      </c>
    </row>
    <row r="28" spans="2:21" x14ac:dyDescent="0.25">
      <c r="B28" s="169" t="s">
        <v>22</v>
      </c>
      <c r="C28" s="170" t="s">
        <v>133</v>
      </c>
      <c r="D28" s="133">
        <v>0.25835436249999999</v>
      </c>
      <c r="E28" s="134">
        <v>1.625</v>
      </c>
      <c r="F28" s="135">
        <v>9.4867500000000007</v>
      </c>
      <c r="G28" s="133">
        <v>0.39746824999999997</v>
      </c>
      <c r="H28" s="134">
        <v>2.5</v>
      </c>
      <c r="I28" s="135">
        <v>14.595000000000001</v>
      </c>
      <c r="J28" s="133">
        <v>0.61148961538461533</v>
      </c>
      <c r="K28" s="134">
        <v>3.8461538461538458</v>
      </c>
      <c r="L28" s="136">
        <v>22.45384615384615</v>
      </c>
      <c r="M28" s="133">
        <v>134.87314508069599</v>
      </c>
      <c r="N28" s="134">
        <v>4.7629999999999999</v>
      </c>
      <c r="O28" s="135">
        <v>5.6862517966021429</v>
      </c>
      <c r="P28" s="133">
        <v>143.36819935829598</v>
      </c>
      <c r="Q28" s="134">
        <v>5.0629999999999997</v>
      </c>
      <c r="R28" s="135">
        <v>6.0444032849457576</v>
      </c>
      <c r="S28" s="133">
        <v>157.04523674523199</v>
      </c>
      <c r="T28" s="134">
        <v>5.5460000000000003</v>
      </c>
      <c r="U28" s="136">
        <v>6.62102718117898</v>
      </c>
    </row>
    <row r="29" spans="2:21" x14ac:dyDescent="0.25">
      <c r="B29" s="127" t="s">
        <v>207</v>
      </c>
      <c r="C29" s="168" t="s">
        <v>99</v>
      </c>
      <c r="D29" s="129">
        <v>0</v>
      </c>
      <c r="E29" s="140">
        <v>0</v>
      </c>
      <c r="F29" s="130">
        <v>0</v>
      </c>
      <c r="G29" s="129">
        <v>0</v>
      </c>
      <c r="H29" s="140">
        <v>0</v>
      </c>
      <c r="I29" s="130">
        <v>0</v>
      </c>
      <c r="J29" s="129">
        <v>0</v>
      </c>
      <c r="K29" s="140">
        <v>0</v>
      </c>
      <c r="L29" s="141">
        <v>0</v>
      </c>
      <c r="M29" s="129">
        <v>39.643586628799994</v>
      </c>
      <c r="N29" s="140">
        <v>1.4</v>
      </c>
      <c r="O29" s="130">
        <v>1.4890131137777278</v>
      </c>
      <c r="P29" s="129">
        <v>79.287173257599989</v>
      </c>
      <c r="Q29" s="140">
        <v>2.8</v>
      </c>
      <c r="R29" s="130">
        <v>2.9780262275554557</v>
      </c>
      <c r="S29" s="129">
        <v>99.108966572</v>
      </c>
      <c r="T29" s="140">
        <v>3.5</v>
      </c>
      <c r="U29" s="141">
        <v>3.7225327844443203</v>
      </c>
    </row>
    <row r="30" spans="2:21" ht="15.75" thickBot="1" x14ac:dyDescent="0.3">
      <c r="B30" s="142" t="s">
        <v>34</v>
      </c>
      <c r="C30" s="143"/>
      <c r="D30" s="144">
        <f>SUM(D6:D29)</f>
        <v>225.62616654060903</v>
      </c>
      <c r="E30" s="144">
        <f t="shared" ref="E30:U30" si="0">SUM(E6:E29)</f>
        <v>1419.1458471249528</v>
      </c>
      <c r="F30" s="144">
        <f t="shared" si="0"/>
        <v>8173.8479427844159</v>
      </c>
      <c r="G30" s="144">
        <f t="shared" si="0"/>
        <v>299.47357302750549</v>
      </c>
      <c r="H30" s="144">
        <f t="shared" si="0"/>
        <v>1883.6320449967118</v>
      </c>
      <c r="I30" s="144">
        <f t="shared" si="0"/>
        <v>10878.978507756727</v>
      </c>
      <c r="J30" s="144">
        <f t="shared" si="0"/>
        <v>346.41974128314581</v>
      </c>
      <c r="K30" s="144">
        <f t="shared" si="0"/>
        <v>2178.9145503014761</v>
      </c>
      <c r="L30" s="144">
        <f t="shared" si="0"/>
        <v>12660.364610528088</v>
      </c>
      <c r="M30" s="144">
        <f t="shared" si="0"/>
        <v>399745.52029993961</v>
      </c>
      <c r="N30" s="144">
        <f t="shared" si="0"/>
        <v>14116.879324267526</v>
      </c>
      <c r="O30" s="144">
        <f t="shared" si="0"/>
        <v>14771.363886356046</v>
      </c>
      <c r="P30" s="144">
        <f t="shared" si="0"/>
        <v>516987.64008454204</v>
      </c>
      <c r="Q30" s="144">
        <f t="shared" si="0"/>
        <v>18257.245563965957</v>
      </c>
      <c r="R30" s="144">
        <f t="shared" si="0"/>
        <v>18996.149552678413</v>
      </c>
      <c r="S30" s="144">
        <f t="shared" si="0"/>
        <v>634322.40882357885</v>
      </c>
      <c r="T30" s="144">
        <f t="shared" si="0"/>
        <v>22400.88367049678</v>
      </c>
      <c r="U30" s="144">
        <f t="shared" si="0"/>
        <v>23034.78876156922</v>
      </c>
    </row>
    <row r="31" spans="2:21" x14ac:dyDescent="0.25">
      <c r="B31" s="162"/>
    </row>
  </sheetData>
  <mergeCells count="8">
    <mergeCell ref="D3:L3"/>
    <mergeCell ref="M3:U3"/>
    <mergeCell ref="D4:F4"/>
    <mergeCell ref="G4:I4"/>
    <mergeCell ref="J4:L4"/>
    <mergeCell ref="M4:O4"/>
    <mergeCell ref="P4:R4"/>
    <mergeCell ref="S4:U4"/>
  </mergeCells>
  <pageMargins left="0.25" right="0.25" top="0.75" bottom="0.75" header="0.3" footer="0.3"/>
  <pageSetup paperSize="8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K39"/>
  <sheetViews>
    <sheetView showGridLines="0" zoomScaleNormal="100" workbookViewId="0"/>
  </sheetViews>
  <sheetFormatPr defaultRowHeight="15" x14ac:dyDescent="0.25"/>
  <cols>
    <col min="1" max="1" width="19.85546875" style="92" customWidth="1"/>
    <col min="2" max="2" width="14.7109375" style="92" customWidth="1"/>
    <col min="3" max="51" width="12" style="92" customWidth="1"/>
    <col min="52" max="52" width="14.7109375" style="92" customWidth="1"/>
    <col min="53" max="53" width="14.85546875" style="92" customWidth="1"/>
    <col min="54" max="54" width="14.7109375" style="92" customWidth="1"/>
    <col min="55" max="55" width="14.85546875" style="92" customWidth="1"/>
    <col min="56" max="56" width="14.7109375" style="92" customWidth="1"/>
    <col min="57" max="57" width="14.85546875" style="92" customWidth="1"/>
    <col min="58" max="58" width="14.7109375" style="92" customWidth="1"/>
    <col min="59" max="59" width="14.85546875" style="92" customWidth="1"/>
    <col min="60" max="60" width="14.7109375" style="92" customWidth="1"/>
    <col min="61" max="61" width="14.85546875" style="92" customWidth="1"/>
    <col min="62" max="62" width="14.7109375" style="92" customWidth="1"/>
    <col min="63" max="63" width="14.85546875" style="92" customWidth="1"/>
    <col min="64" max="64" width="14.7109375" style="92" customWidth="1"/>
    <col min="65" max="65" width="14.85546875" style="92" customWidth="1"/>
    <col min="66" max="66" width="14.7109375" style="92" customWidth="1"/>
    <col min="67" max="67" width="14.85546875" style="92" customWidth="1"/>
    <col min="68" max="68" width="14.7109375" style="92" customWidth="1"/>
    <col min="69" max="69" width="14.85546875" style="92" customWidth="1"/>
    <col min="70" max="70" width="14.7109375" style="92" customWidth="1"/>
    <col min="71" max="71" width="14.85546875" style="92" customWidth="1"/>
    <col min="72" max="72" width="14.7109375" style="92" customWidth="1"/>
    <col min="73" max="73" width="14.85546875" style="92" customWidth="1"/>
    <col min="74" max="74" width="14.7109375" style="92" customWidth="1"/>
    <col min="75" max="75" width="14.85546875" style="92" customWidth="1"/>
    <col min="76" max="76" width="14.7109375" style="92" customWidth="1"/>
    <col min="77" max="77" width="14.85546875" style="92" customWidth="1"/>
    <col min="78" max="78" width="14.7109375" style="92" customWidth="1"/>
    <col min="79" max="79" width="14.85546875" style="92" customWidth="1"/>
    <col min="80" max="80" width="14.7109375" style="92" customWidth="1"/>
    <col min="81" max="81" width="14.85546875" style="92" customWidth="1"/>
    <col min="82" max="82" width="14.7109375" style="92" customWidth="1"/>
    <col min="83" max="83" width="14.85546875" style="92" customWidth="1"/>
    <col min="84" max="84" width="14.7109375" style="92" customWidth="1"/>
    <col min="85" max="85" width="14.85546875" style="92" customWidth="1"/>
    <col min="86" max="86" width="14.7109375" style="92" customWidth="1"/>
    <col min="87" max="87" width="14.85546875" style="92" customWidth="1"/>
    <col min="88" max="88" width="14.7109375" style="92" customWidth="1"/>
    <col min="89" max="89" width="14.85546875" style="92" customWidth="1"/>
    <col min="90" max="90" width="14.7109375" style="92" customWidth="1"/>
    <col min="91" max="91" width="14.85546875" style="92" customWidth="1"/>
    <col min="92" max="92" width="14.7109375" style="92" customWidth="1"/>
    <col min="93" max="93" width="14.85546875" style="92" customWidth="1"/>
    <col min="94" max="94" width="14.7109375" style="92" customWidth="1"/>
    <col min="95" max="95" width="14.85546875" style="92" customWidth="1"/>
    <col min="96" max="96" width="14.7109375" style="92" customWidth="1"/>
    <col min="97" max="97" width="14.85546875" style="92" customWidth="1"/>
    <col min="98" max="98" width="14.7109375" style="92" customWidth="1"/>
    <col min="99" max="99" width="14.85546875" style="92" customWidth="1"/>
    <col min="100" max="100" width="14.7109375" style="92" customWidth="1"/>
    <col min="101" max="101" width="14.85546875" style="92" customWidth="1"/>
    <col min="102" max="102" width="14.7109375" style="92" customWidth="1"/>
    <col min="103" max="103" width="14.85546875" style="92" customWidth="1"/>
    <col min="104" max="104" width="14.7109375" style="92" customWidth="1"/>
    <col min="105" max="105" width="14.85546875" style="92" customWidth="1"/>
    <col min="106" max="106" width="14.7109375" style="92" customWidth="1"/>
    <col min="107" max="107" width="14.85546875" style="92" customWidth="1"/>
    <col min="108" max="108" width="14.7109375" style="92" customWidth="1"/>
    <col min="109" max="109" width="14.85546875" style="92" customWidth="1"/>
    <col min="110" max="110" width="14.7109375" style="92" customWidth="1"/>
    <col min="111" max="111" width="14.85546875" style="92" customWidth="1"/>
    <col min="112" max="112" width="14.7109375" style="92" customWidth="1"/>
    <col min="113" max="113" width="14.85546875" style="92" customWidth="1"/>
    <col min="114" max="114" width="19.7109375" style="92" customWidth="1"/>
    <col min="115" max="115" width="19.85546875" style="92" bestFit="1" customWidth="1"/>
    <col min="116" max="16384" width="9.140625" style="92"/>
  </cols>
  <sheetData>
    <row r="1" spans="1:37" ht="17.25" x14ac:dyDescent="0.25">
      <c r="A1" s="94" t="s">
        <v>203</v>
      </c>
    </row>
    <row r="3" spans="1:37" x14ac:dyDescent="0.25">
      <c r="A3" s="95" t="s">
        <v>25</v>
      </c>
      <c r="B3" s="96" t="s">
        <v>154</v>
      </c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161</v>
      </c>
      <c r="J3" s="96" t="s">
        <v>162</v>
      </c>
      <c r="K3" s="96" t="s">
        <v>163</v>
      </c>
      <c r="L3" s="96" t="s">
        <v>164</v>
      </c>
      <c r="M3" s="96" t="s">
        <v>165</v>
      </c>
      <c r="N3" s="96" t="s">
        <v>166</v>
      </c>
      <c r="O3" s="96" t="s">
        <v>167</v>
      </c>
      <c r="P3" s="96" t="s">
        <v>168</v>
      </c>
      <c r="Q3" s="96" t="s">
        <v>169</v>
      </c>
      <c r="R3" s="96" t="s">
        <v>170</v>
      </c>
      <c r="S3" s="96" t="s">
        <v>171</v>
      </c>
      <c r="T3" s="96" t="s">
        <v>172</v>
      </c>
      <c r="U3" s="96" t="s">
        <v>173</v>
      </c>
      <c r="V3" s="96" t="s">
        <v>174</v>
      </c>
      <c r="W3" s="96" t="s">
        <v>175</v>
      </c>
      <c r="X3" s="96" t="s">
        <v>176</v>
      </c>
      <c r="Y3" s="96" t="s">
        <v>177</v>
      </c>
      <c r="Z3" s="96" t="s">
        <v>178</v>
      </c>
      <c r="AA3" s="96" t="s">
        <v>179</v>
      </c>
      <c r="AB3" s="96" t="s">
        <v>180</v>
      </c>
      <c r="AC3" s="96" t="s">
        <v>181</v>
      </c>
      <c r="AD3" s="96" t="s">
        <v>182</v>
      </c>
      <c r="AE3" s="96" t="s">
        <v>183</v>
      </c>
      <c r="AF3" s="96" t="s">
        <v>184</v>
      </c>
      <c r="AG3" s="96" t="s">
        <v>185</v>
      </c>
      <c r="AH3" s="96" t="s">
        <v>186</v>
      </c>
      <c r="AI3" s="96" t="s">
        <v>187</v>
      </c>
      <c r="AJ3" s="96" t="s">
        <v>188</v>
      </c>
      <c r="AK3" s="97" t="s">
        <v>189</v>
      </c>
    </row>
    <row r="4" spans="1:37" x14ac:dyDescent="0.25">
      <c r="A4" s="98" t="s">
        <v>5</v>
      </c>
      <c r="B4" s="175">
        <v>70.901630259640498</v>
      </c>
      <c r="C4" s="175">
        <v>71.799119250268845</v>
      </c>
      <c r="D4" s="175">
        <v>64.177443299854914</v>
      </c>
      <c r="E4" s="175">
        <v>52.669640020020154</v>
      </c>
      <c r="F4" s="175">
        <v>40.962394742267975</v>
      </c>
      <c r="G4" s="175">
        <v>39.034787832396169</v>
      </c>
      <c r="H4" s="175">
        <v>34.008849484877345</v>
      </c>
      <c r="I4" s="175">
        <v>30.021006736518672</v>
      </c>
      <c r="J4" s="175">
        <v>25.781867070784045</v>
      </c>
      <c r="K4" s="175">
        <v>24.920277639780817</v>
      </c>
      <c r="L4" s="175">
        <v>21.791032692456604</v>
      </c>
      <c r="M4" s="175">
        <v>13.435410189706561</v>
      </c>
      <c r="N4" s="175">
        <v>9.1678500392687052</v>
      </c>
      <c r="O4" s="175">
        <v>9.0521736804766064</v>
      </c>
      <c r="P4" s="175">
        <v>8.3349802559655863</v>
      </c>
      <c r="Q4" s="175">
        <v>8.0629413708062341</v>
      </c>
      <c r="R4" s="175">
        <v>7.2692619400938874</v>
      </c>
      <c r="S4" s="175">
        <v>7.3597088861494342</v>
      </c>
      <c r="T4" s="175">
        <v>5.3288509629404857</v>
      </c>
      <c r="U4" s="175">
        <v>0</v>
      </c>
      <c r="V4" s="175">
        <v>0</v>
      </c>
      <c r="W4" s="175">
        <v>0</v>
      </c>
      <c r="X4" s="175">
        <v>0</v>
      </c>
      <c r="Y4" s="175">
        <v>0</v>
      </c>
      <c r="Z4" s="175">
        <v>0</v>
      </c>
      <c r="AA4" s="175">
        <v>0</v>
      </c>
      <c r="AB4" s="175">
        <v>0</v>
      </c>
      <c r="AC4" s="175">
        <v>0</v>
      </c>
      <c r="AD4" s="175">
        <v>0</v>
      </c>
      <c r="AE4" s="175">
        <v>0</v>
      </c>
      <c r="AF4" s="175">
        <v>0</v>
      </c>
      <c r="AG4" s="175">
        <v>0</v>
      </c>
      <c r="AH4" s="175">
        <v>0</v>
      </c>
      <c r="AI4" s="175">
        <v>0</v>
      </c>
      <c r="AJ4" s="175">
        <v>0</v>
      </c>
      <c r="AK4" s="175">
        <v>0</v>
      </c>
    </row>
    <row r="5" spans="1:37" x14ac:dyDescent="0.25">
      <c r="A5" s="174" t="s">
        <v>3</v>
      </c>
      <c r="B5" s="176">
        <v>35.310341680000001</v>
      </c>
      <c r="C5" s="176">
        <v>41.136877239999997</v>
      </c>
      <c r="D5" s="176">
        <v>43.210728879999998</v>
      </c>
      <c r="E5" s="176">
        <v>34.38862984</v>
      </c>
      <c r="F5" s="176">
        <v>33.3571904</v>
      </c>
      <c r="G5" s="176">
        <v>30.460381760000004</v>
      </c>
      <c r="H5" s="176">
        <v>30.756646280000002</v>
      </c>
      <c r="I5" s="176">
        <v>25.676258399999998</v>
      </c>
      <c r="J5" s="176">
        <v>21.923574479999999</v>
      </c>
      <c r="K5" s="176">
        <v>18.91703824</v>
      </c>
      <c r="L5" s="176">
        <v>16.579840359999999</v>
      </c>
      <c r="M5" s="176">
        <v>14.45112492</v>
      </c>
      <c r="N5" s="176">
        <v>12.695483320000001</v>
      </c>
      <c r="O5" s="176">
        <v>11.203187960000001</v>
      </c>
      <c r="P5" s="176">
        <v>9.5792194800000008</v>
      </c>
      <c r="Q5" s="176">
        <v>8.0210875599999998</v>
      </c>
      <c r="R5" s="176">
        <v>6.9347843200000003</v>
      </c>
      <c r="S5" s="176">
        <v>5.6509714000000004</v>
      </c>
      <c r="T5" s="176">
        <v>4.4878588400000003</v>
      </c>
      <c r="U5" s="176">
        <v>3.9063025599999999</v>
      </c>
      <c r="V5" s="176">
        <v>3.0943183199999997</v>
      </c>
      <c r="W5" s="176">
        <v>2.06287888</v>
      </c>
      <c r="X5" s="176">
        <v>1.5800774399999999</v>
      </c>
      <c r="Y5" s="176">
        <v>1.40451328</v>
      </c>
      <c r="Z5" s="176">
        <v>0</v>
      </c>
      <c r="AA5" s="176">
        <v>0</v>
      </c>
      <c r="AB5" s="176">
        <v>0</v>
      </c>
      <c r="AC5" s="176">
        <v>0</v>
      </c>
      <c r="AD5" s="176">
        <v>0</v>
      </c>
      <c r="AE5" s="176">
        <v>0</v>
      </c>
      <c r="AF5" s="176">
        <v>0</v>
      </c>
      <c r="AG5" s="176">
        <v>0</v>
      </c>
      <c r="AH5" s="176">
        <v>0</v>
      </c>
      <c r="AI5" s="176">
        <v>0</v>
      </c>
      <c r="AJ5" s="176">
        <v>0</v>
      </c>
      <c r="AK5" s="176">
        <v>0</v>
      </c>
    </row>
    <row r="6" spans="1:37" x14ac:dyDescent="0.25">
      <c r="A6" s="98" t="s">
        <v>1</v>
      </c>
      <c r="B6" s="175">
        <v>25.688009992324552</v>
      </c>
      <c r="C6" s="175">
        <v>25.685955608927848</v>
      </c>
      <c r="D6" s="175">
        <v>25.661303008167462</v>
      </c>
      <c r="E6" s="175">
        <v>25.632541640613677</v>
      </c>
      <c r="F6" s="175">
        <v>24.670063019260191</v>
      </c>
      <c r="G6" s="175">
        <v>15.882438039880128</v>
      </c>
      <c r="H6" s="175">
        <v>0</v>
      </c>
      <c r="I6" s="175">
        <v>0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5">
        <v>0</v>
      </c>
      <c r="P6" s="175">
        <v>0</v>
      </c>
      <c r="Q6" s="175">
        <v>0</v>
      </c>
      <c r="R6" s="175">
        <v>0</v>
      </c>
      <c r="S6" s="175">
        <v>0</v>
      </c>
      <c r="T6" s="175">
        <v>0</v>
      </c>
      <c r="U6" s="175">
        <v>0</v>
      </c>
      <c r="V6" s="175">
        <v>0</v>
      </c>
      <c r="W6" s="175">
        <v>0</v>
      </c>
      <c r="X6" s="175">
        <v>0</v>
      </c>
      <c r="Y6" s="175">
        <v>0</v>
      </c>
      <c r="Z6" s="175">
        <v>0</v>
      </c>
      <c r="AA6" s="175">
        <v>0</v>
      </c>
      <c r="AB6" s="175">
        <v>0</v>
      </c>
      <c r="AC6" s="175">
        <v>0</v>
      </c>
      <c r="AD6" s="175">
        <v>0</v>
      </c>
      <c r="AE6" s="175">
        <v>0</v>
      </c>
      <c r="AF6" s="175">
        <v>0</v>
      </c>
      <c r="AG6" s="175">
        <v>0</v>
      </c>
      <c r="AH6" s="175">
        <v>0</v>
      </c>
      <c r="AI6" s="175">
        <v>0</v>
      </c>
      <c r="AJ6" s="175">
        <v>0</v>
      </c>
      <c r="AK6" s="175">
        <v>0</v>
      </c>
    </row>
    <row r="7" spans="1:37" x14ac:dyDescent="0.25">
      <c r="A7" s="174" t="s">
        <v>0</v>
      </c>
      <c r="B7" s="176">
        <v>27.243706547199995</v>
      </c>
      <c r="C7" s="176">
        <v>25.0125409248</v>
      </c>
      <c r="D7" s="176">
        <v>24.777681385599998</v>
      </c>
      <c r="E7" s="176">
        <v>24.073102767999998</v>
      </c>
      <c r="F7" s="176">
        <v>24.777681385599998</v>
      </c>
      <c r="G7" s="176">
        <v>22.781375302399997</v>
      </c>
      <c r="H7" s="176">
        <v>24.777681385599998</v>
      </c>
      <c r="I7" s="176">
        <v>24.777681385599998</v>
      </c>
      <c r="J7" s="176">
        <v>24.190532537600003</v>
      </c>
      <c r="K7" s="176">
        <v>17.497035670399999</v>
      </c>
      <c r="L7" s="176">
        <v>17.379605900800001</v>
      </c>
      <c r="M7" s="176">
        <v>9.2769517983999989</v>
      </c>
      <c r="N7" s="176">
        <v>17.027316591999998</v>
      </c>
      <c r="O7" s="176">
        <v>10.803538803199997</v>
      </c>
      <c r="P7" s="176">
        <v>8.9246624895999993</v>
      </c>
      <c r="Q7" s="176">
        <v>7.2806457151999995</v>
      </c>
      <c r="R7" s="176">
        <v>3.1706037791999999</v>
      </c>
      <c r="S7" s="176">
        <v>0</v>
      </c>
      <c r="T7" s="176">
        <v>0</v>
      </c>
      <c r="U7" s="176">
        <v>0</v>
      </c>
      <c r="V7" s="176">
        <v>0</v>
      </c>
      <c r="W7" s="176">
        <v>0</v>
      </c>
      <c r="X7" s="176">
        <v>0</v>
      </c>
      <c r="Y7" s="176">
        <v>0</v>
      </c>
      <c r="Z7" s="176">
        <v>0</v>
      </c>
      <c r="AA7" s="176">
        <v>0</v>
      </c>
      <c r="AB7" s="176">
        <v>0</v>
      </c>
      <c r="AC7" s="176">
        <v>0</v>
      </c>
      <c r="AD7" s="176">
        <v>0</v>
      </c>
      <c r="AE7" s="176">
        <v>0</v>
      </c>
      <c r="AF7" s="176">
        <v>0</v>
      </c>
      <c r="AG7" s="176">
        <v>0</v>
      </c>
      <c r="AH7" s="176">
        <v>0</v>
      </c>
      <c r="AI7" s="176">
        <v>0</v>
      </c>
      <c r="AJ7" s="176">
        <v>0</v>
      </c>
      <c r="AK7" s="176">
        <v>0</v>
      </c>
    </row>
    <row r="8" spans="1:37" x14ac:dyDescent="0.25">
      <c r="A8" s="98" t="s">
        <v>4</v>
      </c>
      <c r="B8" s="175">
        <v>8.695624884479999</v>
      </c>
      <c r="C8" s="175">
        <v>8.6073444287999994</v>
      </c>
      <c r="D8" s="175">
        <v>7.8348904415999998</v>
      </c>
      <c r="E8" s="175">
        <v>13.37448903552</v>
      </c>
      <c r="F8" s="175">
        <v>16.758573169920002</v>
      </c>
      <c r="G8" s="175">
        <v>12.373977204480001</v>
      </c>
      <c r="H8" s="175">
        <v>9.2841612556800008</v>
      </c>
      <c r="I8" s="175">
        <v>5.6205223449599995</v>
      </c>
      <c r="J8" s="175">
        <v>3.6489255014399995</v>
      </c>
      <c r="K8" s="175">
        <v>0</v>
      </c>
      <c r="L8" s="175">
        <v>0</v>
      </c>
      <c r="M8" s="175">
        <v>0</v>
      </c>
      <c r="N8" s="175">
        <v>0</v>
      </c>
      <c r="O8" s="175">
        <v>0</v>
      </c>
      <c r="P8" s="175">
        <v>0</v>
      </c>
      <c r="Q8" s="175">
        <v>0</v>
      </c>
      <c r="R8" s="175">
        <v>0</v>
      </c>
      <c r="S8" s="175">
        <v>0</v>
      </c>
      <c r="T8" s="175">
        <v>0</v>
      </c>
      <c r="U8" s="175">
        <v>0</v>
      </c>
      <c r="V8" s="175">
        <v>0</v>
      </c>
      <c r="W8" s="175">
        <v>0</v>
      </c>
      <c r="X8" s="175">
        <v>0</v>
      </c>
      <c r="Y8" s="175">
        <v>0</v>
      </c>
      <c r="Z8" s="175">
        <v>0</v>
      </c>
      <c r="AA8" s="175">
        <v>0</v>
      </c>
      <c r="AB8" s="175">
        <v>0</v>
      </c>
      <c r="AC8" s="175">
        <v>0</v>
      </c>
      <c r="AD8" s="175">
        <v>0</v>
      </c>
      <c r="AE8" s="175">
        <v>0</v>
      </c>
      <c r="AF8" s="175">
        <v>0</v>
      </c>
      <c r="AG8" s="175">
        <v>0</v>
      </c>
      <c r="AH8" s="175">
        <v>0</v>
      </c>
      <c r="AI8" s="175">
        <v>0</v>
      </c>
      <c r="AJ8" s="175">
        <v>0</v>
      </c>
      <c r="AK8" s="175">
        <v>0</v>
      </c>
    </row>
    <row r="9" spans="1:37" x14ac:dyDescent="0.25">
      <c r="A9" s="174" t="s">
        <v>8</v>
      </c>
      <c r="B9" s="176">
        <v>11.810800886515132</v>
      </c>
      <c r="C9" s="176">
        <v>16.298143421606195</v>
      </c>
      <c r="D9" s="176">
        <v>21.26753246939905</v>
      </c>
      <c r="E9" s="176">
        <v>21.359386442376007</v>
      </c>
      <c r="F9" s="176">
        <v>21.365428724211341</v>
      </c>
      <c r="G9" s="176">
        <v>21.484094764731406</v>
      </c>
      <c r="H9" s="176">
        <v>21.357189045345329</v>
      </c>
      <c r="I9" s="176">
        <v>20.859632540013529</v>
      </c>
      <c r="J9" s="176">
        <v>17.693223109653736</v>
      </c>
      <c r="K9" s="176">
        <v>14.702210517555434</v>
      </c>
      <c r="L9" s="176">
        <v>12.613530341000196</v>
      </c>
      <c r="M9" s="176">
        <v>10.940099431305393</v>
      </c>
      <c r="N9" s="176">
        <v>9.6285688161497003</v>
      </c>
      <c r="O9" s="176">
        <v>8.5612368367515952</v>
      </c>
      <c r="P9" s="176">
        <v>7.7217822086355472</v>
      </c>
      <c r="Q9" s="176">
        <v>6.9742028633892534</v>
      </c>
      <c r="R9" s="176">
        <v>6.3598643504213603</v>
      </c>
      <c r="S9" s="176">
        <v>5.8399423066662175</v>
      </c>
      <c r="T9" s="176">
        <v>5.4016897365626191</v>
      </c>
      <c r="U9" s="176">
        <v>4.9758226056440087</v>
      </c>
      <c r="V9" s="176">
        <v>4.626098170849839</v>
      </c>
      <c r="W9" s="176">
        <v>4.3153269666649985</v>
      </c>
      <c r="X9" s="176">
        <v>4.0528525303413145</v>
      </c>
      <c r="Y9" s="176">
        <v>3.7975573910356744</v>
      </c>
      <c r="Z9" s="176">
        <v>3.577516549627267</v>
      </c>
      <c r="AA9" s="176">
        <v>3.3767049790336392</v>
      </c>
      <c r="AB9" s="176">
        <v>3.2039053692716863</v>
      </c>
      <c r="AC9" s="176">
        <v>3.0280068869214323</v>
      </c>
      <c r="AD9" s="176">
        <v>2.8756816021159954</v>
      </c>
      <c r="AE9" s="176">
        <v>2.2162098210568266</v>
      </c>
      <c r="AF9" s="176">
        <v>1.60770093536754</v>
      </c>
      <c r="AG9" s="176">
        <v>1.5228969662065674</v>
      </c>
      <c r="AH9" s="176">
        <v>1.4486978574227771</v>
      </c>
      <c r="AI9" s="176">
        <v>1.3795033159617798</v>
      </c>
      <c r="AJ9" s="176">
        <v>1.3193133780827535</v>
      </c>
      <c r="AK9" s="176">
        <v>1.2566734934161925</v>
      </c>
    </row>
    <row r="10" spans="1:37" x14ac:dyDescent="0.25">
      <c r="A10" s="98" t="s">
        <v>7</v>
      </c>
      <c r="B10" s="175">
        <v>4.7850609521816612</v>
      </c>
      <c r="C10" s="175">
        <v>3.6909535667579711</v>
      </c>
      <c r="D10" s="175">
        <v>2.9251946627660446</v>
      </c>
      <c r="E10" s="175">
        <v>2.4322063141721224</v>
      </c>
      <c r="F10" s="175">
        <v>2.0610628103125053</v>
      </c>
      <c r="G10" s="175">
        <v>1.4580613495003825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175">
        <v>0</v>
      </c>
      <c r="Q10" s="175">
        <v>0</v>
      </c>
      <c r="R10" s="175">
        <v>0</v>
      </c>
      <c r="S10" s="175">
        <v>0</v>
      </c>
      <c r="T10" s="175">
        <v>0</v>
      </c>
      <c r="U10" s="175">
        <v>0</v>
      </c>
      <c r="V10" s="175">
        <v>0</v>
      </c>
      <c r="W10" s="175">
        <v>0</v>
      </c>
      <c r="X10" s="175">
        <v>0</v>
      </c>
      <c r="Y10" s="175">
        <v>0</v>
      </c>
      <c r="Z10" s="175">
        <v>0</v>
      </c>
      <c r="AA10" s="175">
        <v>0</v>
      </c>
      <c r="AB10" s="175">
        <v>0</v>
      </c>
      <c r="AC10" s="175">
        <v>0</v>
      </c>
      <c r="AD10" s="175">
        <v>0</v>
      </c>
      <c r="AE10" s="175">
        <v>0</v>
      </c>
      <c r="AF10" s="175">
        <v>0</v>
      </c>
      <c r="AG10" s="175">
        <v>0</v>
      </c>
      <c r="AH10" s="175">
        <v>0</v>
      </c>
      <c r="AI10" s="175">
        <v>0</v>
      </c>
      <c r="AJ10" s="175">
        <v>0</v>
      </c>
      <c r="AK10" s="175">
        <v>0</v>
      </c>
    </row>
    <row r="11" spans="1:37" x14ac:dyDescent="0.25">
      <c r="A11" s="174" t="s">
        <v>10</v>
      </c>
      <c r="B11" s="176">
        <v>8.4780577491132707</v>
      </c>
      <c r="C11" s="176">
        <v>8.4831251772030427</v>
      </c>
      <c r="D11" s="176">
        <v>3.9239875613947213</v>
      </c>
      <c r="E11" s="176">
        <v>2.3782224437316524</v>
      </c>
      <c r="F11" s="176">
        <v>1.5363723793626083</v>
      </c>
      <c r="G11" s="176">
        <v>1.0683659213246748</v>
      </c>
      <c r="H11" s="176">
        <v>0.83020724265568102</v>
      </c>
      <c r="I11" s="176">
        <v>0.67285823738440065</v>
      </c>
      <c r="J11" s="176">
        <v>0.5536241914222586</v>
      </c>
      <c r="K11" s="176">
        <v>0.46542901476066867</v>
      </c>
      <c r="L11" s="176">
        <v>0.40000863057274166</v>
      </c>
      <c r="M11" s="176">
        <v>0.34378834565078448</v>
      </c>
      <c r="N11" s="176">
        <v>0.29974399944781571</v>
      </c>
      <c r="O11" s="176">
        <v>0.26463047668234879</v>
      </c>
      <c r="P11" s="176">
        <v>0.23615015147223434</v>
      </c>
      <c r="Q11" s="176">
        <v>0.21001395771402231</v>
      </c>
      <c r="R11" s="176">
        <v>0.18874979691649621</v>
      </c>
      <c r="S11" s="176">
        <v>0.1707331637272185</v>
      </c>
      <c r="T11" s="176">
        <v>0.10679982926557223</v>
      </c>
      <c r="U11" s="176">
        <v>7.7302039088457189E-2</v>
      </c>
      <c r="V11" s="176">
        <v>1.8481119807596261E-2</v>
      </c>
      <c r="W11" s="176">
        <v>0</v>
      </c>
      <c r="X11" s="176">
        <v>0</v>
      </c>
      <c r="Y11" s="176">
        <v>0</v>
      </c>
      <c r="Z11" s="176">
        <v>0</v>
      </c>
      <c r="AA11" s="176">
        <v>0</v>
      </c>
      <c r="AB11" s="176">
        <v>0</v>
      </c>
      <c r="AC11" s="176">
        <v>0</v>
      </c>
      <c r="AD11" s="176">
        <v>0</v>
      </c>
      <c r="AE11" s="176">
        <v>0</v>
      </c>
      <c r="AF11" s="176">
        <v>0</v>
      </c>
      <c r="AG11" s="176">
        <v>0</v>
      </c>
      <c r="AH11" s="176">
        <v>0</v>
      </c>
      <c r="AI11" s="176">
        <v>0</v>
      </c>
      <c r="AJ11" s="176">
        <v>0</v>
      </c>
      <c r="AK11" s="176">
        <v>0</v>
      </c>
    </row>
    <row r="12" spans="1:37" x14ac:dyDescent="0.25">
      <c r="A12" s="98" t="s">
        <v>18</v>
      </c>
      <c r="B12" s="175">
        <v>0.158719062016</v>
      </c>
      <c r="C12" s="175">
        <v>5.8279655584000001E-2</v>
      </c>
      <c r="D12" s="175">
        <v>1.9839882752E-2</v>
      </c>
      <c r="E12" s="175">
        <v>1.4879912064E-2</v>
      </c>
      <c r="F12" s="175">
        <v>1.1159934047999998E-2</v>
      </c>
      <c r="G12" s="175">
        <v>8.6799487040000005E-3</v>
      </c>
      <c r="H12" s="175">
        <v>7.439956032E-3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175">
        <v>0</v>
      </c>
      <c r="Q12" s="175">
        <v>0</v>
      </c>
      <c r="R12" s="175">
        <v>0</v>
      </c>
      <c r="S12" s="175">
        <v>0</v>
      </c>
      <c r="T12" s="175">
        <v>0</v>
      </c>
      <c r="U12" s="175">
        <v>0</v>
      </c>
      <c r="V12" s="175">
        <v>0</v>
      </c>
      <c r="W12" s="175">
        <v>0</v>
      </c>
      <c r="X12" s="175">
        <v>0</v>
      </c>
      <c r="Y12" s="175">
        <v>0</v>
      </c>
      <c r="Z12" s="175">
        <v>0</v>
      </c>
      <c r="AA12" s="175">
        <v>0</v>
      </c>
      <c r="AB12" s="175">
        <v>0</v>
      </c>
      <c r="AC12" s="175">
        <v>0</v>
      </c>
      <c r="AD12" s="175">
        <v>0</v>
      </c>
      <c r="AE12" s="175">
        <v>0</v>
      </c>
      <c r="AF12" s="175">
        <v>0</v>
      </c>
      <c r="AG12" s="175">
        <v>0</v>
      </c>
      <c r="AH12" s="175">
        <v>0</v>
      </c>
      <c r="AI12" s="175">
        <v>0</v>
      </c>
      <c r="AJ12" s="175">
        <v>0</v>
      </c>
      <c r="AK12" s="175">
        <v>0</v>
      </c>
    </row>
    <row r="13" spans="1:37" x14ac:dyDescent="0.25">
      <c r="A13" s="174" t="s">
        <v>23</v>
      </c>
      <c r="B13" s="176">
        <v>2.5068627026369255</v>
      </c>
      <c r="C13" s="176">
        <v>3.4094265000063766</v>
      </c>
      <c r="D13" s="176">
        <v>2.3268153932038995</v>
      </c>
      <c r="E13" s="176">
        <v>1.7715471030291259</v>
      </c>
      <c r="F13" s="176">
        <v>1.438639169828611</v>
      </c>
      <c r="G13" s="176">
        <v>1.2053105706706135</v>
      </c>
      <c r="H13" s="176">
        <v>1.0095597464592712</v>
      </c>
      <c r="I13" s="176">
        <v>0.86934242704522213</v>
      </c>
      <c r="J13" s="176">
        <v>0.77470485470145689</v>
      </c>
      <c r="K13" s="176">
        <v>0.69741781238105838</v>
      </c>
      <c r="L13" s="176">
        <v>0.63019392017619258</v>
      </c>
      <c r="M13" s="176">
        <v>0.57160905583182997</v>
      </c>
      <c r="N13" s="176">
        <v>0.5055360572425629</v>
      </c>
      <c r="O13" s="176">
        <v>0.46892076470495547</v>
      </c>
      <c r="P13" s="176">
        <v>0.43470497307568812</v>
      </c>
      <c r="Q13" s="176">
        <v>0.37573738351901925</v>
      </c>
      <c r="R13" s="176">
        <v>0.29020177543367509</v>
      </c>
      <c r="S13" s="176">
        <v>0.27025346107337472</v>
      </c>
      <c r="T13" s="176">
        <v>9.289925289558508E-2</v>
      </c>
      <c r="U13" s="176">
        <v>8.4664021771826511E-2</v>
      </c>
      <c r="V13" s="176">
        <v>7.7037553009824261E-2</v>
      </c>
      <c r="W13" s="176">
        <v>6.9742140116394444E-2</v>
      </c>
      <c r="X13" s="176">
        <v>6.2928049342994577E-2</v>
      </c>
      <c r="Y13" s="176">
        <v>5.6059751030871852E-2</v>
      </c>
      <c r="Z13" s="176">
        <v>4.9635036028064315E-2</v>
      </c>
      <c r="AA13" s="176">
        <v>4.3465475748257335E-2</v>
      </c>
      <c r="AB13" s="176">
        <v>3.7637982639999998E-2</v>
      </c>
      <c r="AC13" s="176">
        <v>3.1832463124040151E-2</v>
      </c>
      <c r="AD13" s="176">
        <v>2.6342232435244205E-2</v>
      </c>
      <c r="AE13" s="176">
        <v>2.1053367716219646E-2</v>
      </c>
      <c r="AF13" s="176">
        <v>1.5998594777916923E-2</v>
      </c>
      <c r="AG13" s="176">
        <v>1.1036590914898328E-2</v>
      </c>
      <c r="AH13" s="176">
        <v>6.2890313971659326E-3</v>
      </c>
      <c r="AI13" s="176">
        <v>0</v>
      </c>
      <c r="AJ13" s="176">
        <v>0</v>
      </c>
      <c r="AK13" s="176">
        <v>0</v>
      </c>
    </row>
    <row r="14" spans="1:37" x14ac:dyDescent="0.25">
      <c r="A14" s="98" t="s">
        <v>9</v>
      </c>
      <c r="B14" s="175">
        <v>0.84070925468859758</v>
      </c>
      <c r="C14" s="175">
        <v>1.1632640640829601</v>
      </c>
      <c r="D14" s="175">
        <v>1.1664510889160642</v>
      </c>
      <c r="E14" s="175">
        <v>1.1632640640829601</v>
      </c>
      <c r="F14" s="175">
        <v>1.1500002067159816</v>
      </c>
      <c r="G14" s="175">
        <v>0.84661685014829102</v>
      </c>
      <c r="H14" s="175">
        <v>0.61571624087328047</v>
      </c>
      <c r="I14" s="175">
        <v>0.48302271343048525</v>
      </c>
      <c r="J14" s="175">
        <v>0.39753976927560886</v>
      </c>
      <c r="K14" s="175">
        <v>0.33596920127741864</v>
      </c>
      <c r="L14" s="175">
        <v>0.29351609677116075</v>
      </c>
      <c r="M14" s="175">
        <v>0.25914432723682124</v>
      </c>
      <c r="N14" s="175">
        <v>0.23115339869696014</v>
      </c>
      <c r="O14" s="175">
        <v>0.20883485294686865</v>
      </c>
      <c r="P14" s="175">
        <v>0.19143760677059349</v>
      </c>
      <c r="Q14" s="175">
        <v>0.10422094430109931</v>
      </c>
      <c r="R14" s="175">
        <v>0</v>
      </c>
      <c r="S14" s="175">
        <v>0</v>
      </c>
      <c r="T14" s="175">
        <v>0</v>
      </c>
      <c r="U14" s="175">
        <v>0</v>
      </c>
      <c r="V14" s="175">
        <v>0</v>
      </c>
      <c r="W14" s="175">
        <v>0</v>
      </c>
      <c r="X14" s="175">
        <v>0</v>
      </c>
      <c r="Y14" s="175">
        <v>0</v>
      </c>
      <c r="Z14" s="175">
        <v>0</v>
      </c>
      <c r="AA14" s="175">
        <v>0</v>
      </c>
      <c r="AB14" s="175">
        <v>0</v>
      </c>
      <c r="AC14" s="175">
        <v>0</v>
      </c>
      <c r="AD14" s="175">
        <v>0</v>
      </c>
      <c r="AE14" s="175">
        <v>0</v>
      </c>
      <c r="AF14" s="175">
        <v>0</v>
      </c>
      <c r="AG14" s="175">
        <v>0</v>
      </c>
      <c r="AH14" s="175">
        <v>0</v>
      </c>
      <c r="AI14" s="175">
        <v>0</v>
      </c>
      <c r="AJ14" s="175">
        <v>0</v>
      </c>
      <c r="AK14" s="175">
        <v>0</v>
      </c>
    </row>
    <row r="15" spans="1:37" x14ac:dyDescent="0.25">
      <c r="A15" s="174" t="s">
        <v>2</v>
      </c>
      <c r="B15" s="176">
        <v>3.0911241849599995</v>
      </c>
      <c r="C15" s="176">
        <v>6.0835954704000006</v>
      </c>
      <c r="D15" s="176">
        <v>5.8095596383999997</v>
      </c>
      <c r="E15" s="176">
        <v>5.2395651078400007</v>
      </c>
      <c r="F15" s="176">
        <v>4.7682234767999994</v>
      </c>
      <c r="G15" s="176">
        <v>4.1763060796800007</v>
      </c>
      <c r="H15" s="176">
        <v>3.6172729823999998</v>
      </c>
      <c r="I15" s="176">
        <v>3.1678542179200004</v>
      </c>
      <c r="J15" s="176">
        <v>2.7842040531199999</v>
      </c>
      <c r="K15" s="176">
        <v>2.45536105472</v>
      </c>
      <c r="L15" s="176">
        <v>2.1703637894400001</v>
      </c>
      <c r="M15" s="176">
        <v>1.9511351238400001</v>
      </c>
      <c r="N15" s="176">
        <v>1.7538293248000001</v>
      </c>
      <c r="O15" s="176">
        <v>1.6113306921599999</v>
      </c>
      <c r="P15" s="176">
        <v>1.4797934928000001</v>
      </c>
      <c r="Q15" s="176">
        <v>1.3592177267199999</v>
      </c>
      <c r="R15" s="176">
        <v>1.2386419606399999</v>
      </c>
      <c r="S15" s="176">
        <v>1.10710476128</v>
      </c>
      <c r="T15" s="176">
        <v>0.96460612863999995</v>
      </c>
      <c r="U15" s="176">
        <v>0.88787609568000003</v>
      </c>
      <c r="V15" s="176">
        <v>0.81114606272000001</v>
      </c>
      <c r="W15" s="176">
        <v>0.74537746304000008</v>
      </c>
      <c r="X15" s="176">
        <v>0.44941876447999995</v>
      </c>
      <c r="Y15" s="176">
        <v>0.26307439871999999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</row>
    <row r="16" spans="1:37" x14ac:dyDescent="0.25">
      <c r="A16" s="98" t="s">
        <v>6</v>
      </c>
      <c r="B16" s="175">
        <v>0.81042681599999988</v>
      </c>
      <c r="C16" s="175">
        <v>0.74289124800000006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  <c r="N16" s="175">
        <v>0</v>
      </c>
      <c r="O16" s="175">
        <v>0</v>
      </c>
      <c r="P16" s="175">
        <v>0</v>
      </c>
      <c r="Q16" s="175">
        <v>0</v>
      </c>
      <c r="R16" s="175">
        <v>0</v>
      </c>
      <c r="S16" s="175">
        <v>0</v>
      </c>
      <c r="T16" s="175">
        <v>0</v>
      </c>
      <c r="U16" s="175">
        <v>0</v>
      </c>
      <c r="V16" s="175">
        <v>0</v>
      </c>
      <c r="W16" s="175">
        <v>0</v>
      </c>
      <c r="X16" s="175">
        <v>0</v>
      </c>
      <c r="Y16" s="175">
        <v>0</v>
      </c>
      <c r="Z16" s="175">
        <v>0</v>
      </c>
      <c r="AA16" s="175">
        <v>0</v>
      </c>
      <c r="AB16" s="175">
        <v>0</v>
      </c>
      <c r="AC16" s="175">
        <v>0</v>
      </c>
      <c r="AD16" s="175">
        <v>0</v>
      </c>
      <c r="AE16" s="175">
        <v>0</v>
      </c>
      <c r="AF16" s="175">
        <v>0</v>
      </c>
      <c r="AG16" s="175">
        <v>0</v>
      </c>
      <c r="AH16" s="175">
        <v>0</v>
      </c>
      <c r="AI16" s="175">
        <v>0</v>
      </c>
      <c r="AJ16" s="175">
        <v>0</v>
      </c>
      <c r="AK16" s="175">
        <v>0</v>
      </c>
    </row>
    <row r="17" spans="1:37" x14ac:dyDescent="0.25">
      <c r="A17" s="174" t="s">
        <v>13</v>
      </c>
      <c r="B17" s="176">
        <v>5.8152482145520122E-2</v>
      </c>
      <c r="C17" s="176">
        <v>3.4633208099532707E-2</v>
      </c>
      <c r="D17" s="176">
        <v>2.5200635435041405E-2</v>
      </c>
      <c r="E17" s="176">
        <v>1.8824413134742972E-2</v>
      </c>
      <c r="F17" s="176">
        <v>1.4376976550005069E-2</v>
      </c>
      <c r="G17" s="176">
        <v>1.1187032023718626E-2</v>
      </c>
      <c r="H17" s="176">
        <v>8.8389625825581082E-3</v>
      </c>
      <c r="I17" s="176">
        <v>5.9141001229241269E-3</v>
      </c>
      <c r="J17" s="176">
        <v>4.5883807540059076E-3</v>
      </c>
      <c r="K17" s="176">
        <v>3.8746894001381927E-3</v>
      </c>
      <c r="L17" s="176">
        <v>3.280069146611506E-3</v>
      </c>
      <c r="M17" s="176">
        <v>2.7849783370222153E-3</v>
      </c>
      <c r="N17" s="176">
        <v>2.3710864687574548E-3</v>
      </c>
      <c r="O17" s="176">
        <v>2.023856242309335E-3</v>
      </c>
      <c r="P17" s="176">
        <v>1.8334472980755529E-3</v>
      </c>
      <c r="Q17" s="176">
        <v>0</v>
      </c>
      <c r="R17" s="176">
        <v>0</v>
      </c>
      <c r="S17" s="176">
        <v>0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76">
        <v>0</v>
      </c>
      <c r="AC17" s="176">
        <v>0</v>
      </c>
      <c r="AD17" s="176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</v>
      </c>
      <c r="AJ17" s="176">
        <v>0</v>
      </c>
      <c r="AK17" s="176">
        <v>0</v>
      </c>
    </row>
    <row r="18" spans="1:37" x14ac:dyDescent="0.25">
      <c r="A18" s="98" t="s">
        <v>12</v>
      </c>
      <c r="B18" s="175">
        <v>0.45467934872366356</v>
      </c>
      <c r="C18" s="175">
        <v>0.51295245419206614</v>
      </c>
      <c r="D18" s="175">
        <v>0.35833037002417534</v>
      </c>
      <c r="E18" s="175">
        <v>0.35675531264340377</v>
      </c>
      <c r="F18" s="175">
        <v>0.27271381958226643</v>
      </c>
      <c r="G18" s="175">
        <v>6.6157106176E-2</v>
      </c>
      <c r="H18" s="175">
        <v>5.1980583423999999E-2</v>
      </c>
      <c r="I18" s="175">
        <v>3.8985437567999999E-2</v>
      </c>
      <c r="J18" s="175">
        <v>3.0715799296000004E-2</v>
      </c>
      <c r="K18" s="175">
        <v>2.4808914816000002E-2</v>
      </c>
      <c r="L18" s="175">
        <v>1.8902030335999999E-2</v>
      </c>
      <c r="M18" s="175">
        <v>1.4176522752000001E-2</v>
      </c>
      <c r="N18" s="175">
        <v>1.1813768959999998E-2</v>
      </c>
      <c r="O18" s="175">
        <v>0</v>
      </c>
      <c r="P18" s="175">
        <v>0</v>
      </c>
      <c r="Q18" s="175">
        <v>0</v>
      </c>
      <c r="R18" s="175">
        <v>0</v>
      </c>
      <c r="S18" s="175">
        <v>0</v>
      </c>
      <c r="T18" s="175">
        <v>0</v>
      </c>
      <c r="U18" s="175">
        <v>0</v>
      </c>
      <c r="V18" s="175">
        <v>0</v>
      </c>
      <c r="W18" s="175">
        <v>0</v>
      </c>
      <c r="X18" s="175">
        <v>0</v>
      </c>
      <c r="Y18" s="175">
        <v>0</v>
      </c>
      <c r="Z18" s="175">
        <v>0</v>
      </c>
      <c r="AA18" s="175">
        <v>0</v>
      </c>
      <c r="AB18" s="175">
        <v>0</v>
      </c>
      <c r="AC18" s="175">
        <v>0</v>
      </c>
      <c r="AD18" s="175">
        <v>0</v>
      </c>
      <c r="AE18" s="175">
        <v>0</v>
      </c>
      <c r="AF18" s="175">
        <v>0</v>
      </c>
      <c r="AG18" s="175">
        <v>0</v>
      </c>
      <c r="AH18" s="175">
        <v>0</v>
      </c>
      <c r="AI18" s="175">
        <v>0</v>
      </c>
      <c r="AJ18" s="175">
        <v>0</v>
      </c>
      <c r="AK18" s="175">
        <v>0</v>
      </c>
    </row>
    <row r="19" spans="1:37" x14ac:dyDescent="0.25">
      <c r="A19" s="174" t="s">
        <v>15</v>
      </c>
      <c r="B19" s="176">
        <v>0.16680180940800002</v>
      </c>
      <c r="C19" s="176">
        <v>0.14788165632</v>
      </c>
      <c r="D19" s="176">
        <v>0.132223598592</v>
      </c>
      <c r="E19" s="176">
        <v>0.11808785203199999</v>
      </c>
      <c r="F19" s="176">
        <v>0.106344308736</v>
      </c>
      <c r="G19" s="176">
        <v>9.6123076607999999E-2</v>
      </c>
      <c r="H19" s="176">
        <v>8.3727114239999997E-2</v>
      </c>
      <c r="I19" s="176">
        <v>7.3070936064000003E-2</v>
      </c>
      <c r="J19" s="176">
        <v>6.3284649983999991E-2</v>
      </c>
      <c r="K19" s="176">
        <v>5.8282770432000003E-2</v>
      </c>
      <c r="L19" s="176">
        <v>5.3933309952000005E-2</v>
      </c>
      <c r="M19" s="176">
        <v>4.9583849472000001E-2</v>
      </c>
      <c r="N19" s="176">
        <v>4.5886808064000001E-2</v>
      </c>
      <c r="O19" s="176">
        <v>4.2624712704000013E-2</v>
      </c>
      <c r="P19" s="176">
        <v>3.9797563391999996E-2</v>
      </c>
      <c r="Q19" s="176">
        <v>0</v>
      </c>
      <c r="R19" s="176">
        <v>0</v>
      </c>
      <c r="S19" s="176">
        <v>0</v>
      </c>
      <c r="T19" s="176">
        <v>0</v>
      </c>
      <c r="U19" s="176">
        <v>0</v>
      </c>
      <c r="V19" s="176">
        <v>0</v>
      </c>
      <c r="W19" s="176">
        <v>0</v>
      </c>
      <c r="X19" s="176">
        <v>0</v>
      </c>
      <c r="Y19" s="176">
        <v>0</v>
      </c>
      <c r="Z19" s="176">
        <v>0</v>
      </c>
      <c r="AA19" s="176">
        <v>0</v>
      </c>
      <c r="AB19" s="176">
        <v>0</v>
      </c>
      <c r="AC19" s="176">
        <v>0</v>
      </c>
      <c r="AD19" s="176">
        <v>0</v>
      </c>
      <c r="AE19" s="176">
        <v>0</v>
      </c>
      <c r="AF19" s="176">
        <v>0</v>
      </c>
      <c r="AG19" s="176">
        <v>0</v>
      </c>
      <c r="AH19" s="176">
        <v>0</v>
      </c>
      <c r="AI19" s="176">
        <v>0</v>
      </c>
      <c r="AJ19" s="176">
        <v>0</v>
      </c>
      <c r="AK19" s="176">
        <v>0</v>
      </c>
    </row>
    <row r="20" spans="1:37" x14ac:dyDescent="0.25">
      <c r="A20" s="98" t="s">
        <v>22</v>
      </c>
      <c r="B20" s="175">
        <v>0.10334119722823207</v>
      </c>
      <c r="C20" s="175">
        <v>0.26344295269634427</v>
      </c>
      <c r="D20" s="175">
        <v>0.13613026540666648</v>
      </c>
      <c r="E20" s="175">
        <v>0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0</v>
      </c>
      <c r="O20" s="175">
        <v>0</v>
      </c>
      <c r="P20" s="175">
        <v>0</v>
      </c>
      <c r="Q20" s="175">
        <v>0</v>
      </c>
      <c r="R20" s="175">
        <v>0</v>
      </c>
      <c r="S20" s="175">
        <v>0</v>
      </c>
      <c r="T20" s="175">
        <v>0</v>
      </c>
      <c r="U20" s="175">
        <v>0</v>
      </c>
      <c r="V20" s="175">
        <v>0</v>
      </c>
      <c r="W20" s="175">
        <v>0</v>
      </c>
      <c r="X20" s="175">
        <v>0</v>
      </c>
      <c r="Y20" s="175">
        <v>0</v>
      </c>
      <c r="Z20" s="175">
        <v>0</v>
      </c>
      <c r="AA20" s="175">
        <v>0</v>
      </c>
      <c r="AB20" s="175">
        <v>0</v>
      </c>
      <c r="AC20" s="175">
        <v>0</v>
      </c>
      <c r="AD20" s="175">
        <v>0</v>
      </c>
      <c r="AE20" s="175">
        <v>0</v>
      </c>
      <c r="AF20" s="175">
        <v>0</v>
      </c>
      <c r="AG20" s="175">
        <v>0</v>
      </c>
      <c r="AH20" s="175">
        <v>0</v>
      </c>
      <c r="AI20" s="175">
        <v>0</v>
      </c>
      <c r="AJ20" s="175">
        <v>0</v>
      </c>
      <c r="AK20" s="175">
        <v>0</v>
      </c>
    </row>
    <row r="21" spans="1:37" x14ac:dyDescent="0.25">
      <c r="A21" s="174" t="s">
        <v>14</v>
      </c>
      <c r="B21" s="176">
        <v>1.9128281568000005E-2</v>
      </c>
      <c r="C21" s="176">
        <v>1.7880784944E-2</v>
      </c>
      <c r="D21" s="176">
        <v>1.5524402432000001E-2</v>
      </c>
      <c r="E21" s="176">
        <v>1.3583852128E-2</v>
      </c>
      <c r="F21" s="176">
        <v>1.1920523295999999E-2</v>
      </c>
      <c r="G21" s="176">
        <v>1.0534415936E-2</v>
      </c>
      <c r="H21" s="176">
        <v>9.4255300479999995E-3</v>
      </c>
      <c r="I21" s="176">
        <v>8.3166441600000009E-3</v>
      </c>
      <c r="J21" s="176">
        <v>7.4849797439999997E-3</v>
      </c>
      <c r="K21" s="176">
        <v>4.019711344E-3</v>
      </c>
      <c r="L21" s="176">
        <v>3.3266576639999997E-3</v>
      </c>
      <c r="M21" s="176">
        <v>2.9108254560000005E-3</v>
      </c>
      <c r="N21" s="176">
        <v>2.633603984E-3</v>
      </c>
      <c r="O21" s="176">
        <v>2.4949932480000003E-3</v>
      </c>
      <c r="P21" s="176">
        <v>2.2177717759999998E-3</v>
      </c>
      <c r="Q21" s="176">
        <v>2.2177717759999998E-3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  <c r="X21" s="176">
        <v>0</v>
      </c>
      <c r="Y21" s="176">
        <v>0</v>
      </c>
      <c r="Z21" s="176">
        <v>0</v>
      </c>
      <c r="AA21" s="176">
        <v>0</v>
      </c>
      <c r="AB21" s="176">
        <v>0</v>
      </c>
      <c r="AC21" s="176">
        <v>0</v>
      </c>
      <c r="AD21" s="176">
        <v>0</v>
      </c>
      <c r="AE21" s="176">
        <v>0</v>
      </c>
      <c r="AF21" s="176">
        <v>0</v>
      </c>
      <c r="AG21" s="176">
        <v>0</v>
      </c>
      <c r="AH21" s="176">
        <v>0</v>
      </c>
      <c r="AI21" s="176">
        <v>0</v>
      </c>
      <c r="AJ21" s="176">
        <v>0</v>
      </c>
      <c r="AK21" s="176">
        <v>0</v>
      </c>
    </row>
    <row r="22" spans="1:37" x14ac:dyDescent="0.25">
      <c r="A22" s="98" t="s">
        <v>11</v>
      </c>
      <c r="B22" s="175">
        <v>9.2030840324450296E-3</v>
      </c>
      <c r="C22" s="175">
        <v>1.011873497386632E-2</v>
      </c>
      <c r="D22" s="175">
        <v>8.5036534257736246E-3</v>
      </c>
      <c r="E22" s="175">
        <v>7.2422698231102518E-3</v>
      </c>
      <c r="F22" s="175">
        <v>6.2333725785794075E-3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  <c r="O22" s="175">
        <v>0</v>
      </c>
      <c r="P22" s="175">
        <v>0</v>
      </c>
      <c r="Q22" s="175">
        <v>0</v>
      </c>
      <c r="R22" s="175">
        <v>0</v>
      </c>
      <c r="S22" s="175">
        <v>0</v>
      </c>
      <c r="T22" s="175">
        <v>0</v>
      </c>
      <c r="U22" s="175">
        <v>0</v>
      </c>
      <c r="V22" s="175">
        <v>0</v>
      </c>
      <c r="W22" s="175">
        <v>0</v>
      </c>
      <c r="X22" s="175">
        <v>0</v>
      </c>
      <c r="Y22" s="175">
        <v>0</v>
      </c>
      <c r="Z22" s="175">
        <v>0</v>
      </c>
      <c r="AA22" s="175">
        <v>0</v>
      </c>
      <c r="AB22" s="175">
        <v>0</v>
      </c>
      <c r="AC22" s="175">
        <v>0</v>
      </c>
      <c r="AD22" s="175">
        <v>0</v>
      </c>
      <c r="AE22" s="175">
        <v>0</v>
      </c>
      <c r="AF22" s="175">
        <v>0</v>
      </c>
      <c r="AG22" s="175">
        <v>0</v>
      </c>
      <c r="AH22" s="175">
        <v>0</v>
      </c>
      <c r="AI22" s="175">
        <v>0</v>
      </c>
      <c r="AJ22" s="175">
        <v>0</v>
      </c>
      <c r="AK22" s="175">
        <v>0</v>
      </c>
    </row>
    <row r="23" spans="1:37" x14ac:dyDescent="0.25">
      <c r="A23" s="102" t="s">
        <v>34</v>
      </c>
      <c r="B23" s="105">
        <f t="shared" ref="B23:AK23" si="0">SUM(B4:B22)</f>
        <v>201.13238117486242</v>
      </c>
      <c r="C23" s="105">
        <f t="shared" si="0"/>
        <v>213.1584263476631</v>
      </c>
      <c r="D23" s="105">
        <f t="shared" si="0"/>
        <v>203.7773406373698</v>
      </c>
      <c r="E23" s="105">
        <f t="shared" si="0"/>
        <v>185.01196839121098</v>
      </c>
      <c r="F23" s="105">
        <f t="shared" si="0"/>
        <v>173.26837841907007</v>
      </c>
      <c r="G23" s="105">
        <f t="shared" si="0"/>
        <v>150.96439725465936</v>
      </c>
      <c r="H23" s="105">
        <f t="shared" si="0"/>
        <v>126.41869581021747</v>
      </c>
      <c r="I23" s="105">
        <f t="shared" si="0"/>
        <v>112.27446612078724</v>
      </c>
      <c r="J23" s="105">
        <f t="shared" si="0"/>
        <v>97.85426937777514</v>
      </c>
      <c r="K23" s="105">
        <f t="shared" si="0"/>
        <v>80.081725236867541</v>
      </c>
      <c r="L23" s="105">
        <f t="shared" si="0"/>
        <v>71.937533798315513</v>
      </c>
      <c r="M23" s="105">
        <f t="shared" si="0"/>
        <v>51.298719367988411</v>
      </c>
      <c r="N23" s="105">
        <f t="shared" si="0"/>
        <v>51.372186815082507</v>
      </c>
      <c r="O23" s="105">
        <f t="shared" si="0"/>
        <v>42.220997629116688</v>
      </c>
      <c r="P23" s="105">
        <f t="shared" si="0"/>
        <v>36.946579440785733</v>
      </c>
      <c r="Q23" s="105">
        <f t="shared" si="0"/>
        <v>32.390285293425634</v>
      </c>
      <c r="R23" s="105">
        <f t="shared" si="0"/>
        <v>25.452107922705419</v>
      </c>
      <c r="S23" s="105">
        <f t="shared" si="0"/>
        <v>20.398713978896239</v>
      </c>
      <c r="T23" s="105">
        <f t="shared" si="0"/>
        <v>16.382704750304264</v>
      </c>
      <c r="U23" s="105">
        <f t="shared" si="0"/>
        <v>9.9319673221842919</v>
      </c>
      <c r="V23" s="105">
        <f t="shared" si="0"/>
        <v>8.6270812263872596</v>
      </c>
      <c r="W23" s="105">
        <f t="shared" si="0"/>
        <v>7.1933254498213941</v>
      </c>
      <c r="X23" s="105">
        <f t="shared" si="0"/>
        <v>6.1452767841643094</v>
      </c>
      <c r="Y23" s="105">
        <f t="shared" si="0"/>
        <v>5.5212048207865454</v>
      </c>
      <c r="Z23" s="105">
        <f t="shared" si="0"/>
        <v>3.6271515856553314</v>
      </c>
      <c r="AA23" s="105">
        <f t="shared" si="0"/>
        <v>3.4201704547818967</v>
      </c>
      <c r="AB23" s="105">
        <f t="shared" si="0"/>
        <v>3.2415433519116865</v>
      </c>
      <c r="AC23" s="105">
        <f t="shared" si="0"/>
        <v>3.0598393500454724</v>
      </c>
      <c r="AD23" s="105">
        <f t="shared" si="0"/>
        <v>2.9020238345512395</v>
      </c>
      <c r="AE23" s="105">
        <f t="shared" si="0"/>
        <v>2.2372631887730461</v>
      </c>
      <c r="AF23" s="105">
        <f t="shared" si="0"/>
        <v>1.6236995301454569</v>
      </c>
      <c r="AG23" s="105">
        <f t="shared" si="0"/>
        <v>1.5339335571214658</v>
      </c>
      <c r="AH23" s="105">
        <f t="shared" si="0"/>
        <v>1.4549868888199431</v>
      </c>
      <c r="AI23" s="105">
        <f t="shared" si="0"/>
        <v>1.3795033159617798</v>
      </c>
      <c r="AJ23" s="105">
        <f t="shared" si="0"/>
        <v>1.3193133780827535</v>
      </c>
      <c r="AK23" s="106">
        <f t="shared" si="0"/>
        <v>1.2566734934161925</v>
      </c>
    </row>
    <row r="25" spans="1:37" ht="17.25" x14ac:dyDescent="0.25">
      <c r="A25" s="94" t="s">
        <v>208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37" x14ac:dyDescent="0.25">
      <c r="B26" s="93"/>
      <c r="C26" s="93"/>
      <c r="D26" s="93"/>
      <c r="E26" s="93"/>
      <c r="F26" s="93"/>
      <c r="G26" s="93"/>
      <c r="H26" s="93"/>
      <c r="I26" s="93"/>
    </row>
    <row r="27" spans="1:37" x14ac:dyDescent="0.25">
      <c r="A27" s="95" t="s">
        <v>25</v>
      </c>
      <c r="B27" s="96" t="s">
        <v>154</v>
      </c>
      <c r="C27" s="96" t="s">
        <v>155</v>
      </c>
      <c r="D27" s="96" t="s">
        <v>156</v>
      </c>
      <c r="E27" s="96" t="s">
        <v>157</v>
      </c>
      <c r="F27" s="96" t="s">
        <v>158</v>
      </c>
      <c r="G27" s="96" t="s">
        <v>159</v>
      </c>
      <c r="H27" s="96" t="s">
        <v>160</v>
      </c>
      <c r="I27" s="96" t="s">
        <v>161</v>
      </c>
      <c r="J27" s="96" t="s">
        <v>162</v>
      </c>
      <c r="K27" s="96" t="s">
        <v>163</v>
      </c>
      <c r="L27" s="96" t="s">
        <v>164</v>
      </c>
      <c r="M27" s="96" t="s">
        <v>165</v>
      </c>
      <c r="N27" s="96" t="s">
        <v>166</v>
      </c>
      <c r="O27" s="96" t="s">
        <v>167</v>
      </c>
      <c r="P27" s="96" t="s">
        <v>168</v>
      </c>
      <c r="Q27" s="96" t="s">
        <v>169</v>
      </c>
      <c r="R27" s="97" t="s">
        <v>170</v>
      </c>
    </row>
    <row r="28" spans="1:37" x14ac:dyDescent="0.25">
      <c r="A28" s="98" t="s">
        <v>0</v>
      </c>
      <c r="B28" s="171">
        <v>4.5282469135802472</v>
      </c>
      <c r="C28" s="171">
        <v>4.2824197530864199</v>
      </c>
      <c r="D28" s="171">
        <v>4.2554074074074073</v>
      </c>
      <c r="E28" s="171">
        <v>4.1279506172839504</v>
      </c>
      <c r="F28" s="171">
        <v>4.2469135802469138</v>
      </c>
      <c r="G28" s="171">
        <v>3.8978765432098768</v>
      </c>
      <c r="H28" s="171">
        <v>4.255851851851852</v>
      </c>
      <c r="I28" s="171">
        <v>4.2456296296296294</v>
      </c>
      <c r="J28" s="171">
        <v>4.1492345679012352</v>
      </c>
      <c r="K28" s="171">
        <v>2.996395061728395</v>
      </c>
      <c r="L28" s="171">
        <v>2.9755555555555557</v>
      </c>
      <c r="M28" s="171">
        <v>1.5939753086419752</v>
      </c>
      <c r="N28" s="171">
        <v>2.9185185185185185</v>
      </c>
      <c r="O28" s="171">
        <v>1.8570864197530865</v>
      </c>
      <c r="P28" s="171">
        <v>1.5282469135802468</v>
      </c>
      <c r="Q28" s="171">
        <v>1.2568888888888889</v>
      </c>
      <c r="R28" s="171">
        <v>0.54241975308641976</v>
      </c>
    </row>
    <row r="29" spans="1:37" x14ac:dyDescent="0.25">
      <c r="A29" s="100" t="s">
        <v>1</v>
      </c>
      <c r="B29" s="171">
        <v>1.0864197530864197</v>
      </c>
      <c r="C29" s="171">
        <v>1.0864197530864197</v>
      </c>
      <c r="D29" s="171">
        <v>1.0864197530864197</v>
      </c>
      <c r="E29" s="171">
        <v>1.1851851851851851</v>
      </c>
      <c r="F29" s="171">
        <v>1.0864197530864197</v>
      </c>
      <c r="G29" s="171">
        <v>0.59259259259259256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</row>
    <row r="30" spans="1:37" x14ac:dyDescent="0.25">
      <c r="A30" s="98" t="s">
        <v>3</v>
      </c>
      <c r="B30" s="171">
        <v>0.57876543209876541</v>
      </c>
      <c r="C30" s="171">
        <v>0.57876543209876541</v>
      </c>
      <c r="D30" s="171">
        <v>0.57876543209876541</v>
      </c>
      <c r="E30" s="171">
        <v>0.57876543209876541</v>
      </c>
      <c r="F30" s="171">
        <v>0.57876543209876541</v>
      </c>
      <c r="G30" s="171">
        <v>0.57876543209876541</v>
      </c>
      <c r="H30" s="171">
        <v>0.57876543209876541</v>
      </c>
      <c r="I30" s="171">
        <v>0.56049382716049378</v>
      </c>
      <c r="J30" s="171">
        <v>0.47851851851851851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</row>
    <row r="31" spans="1:37" x14ac:dyDescent="0.25">
      <c r="A31" s="174" t="s">
        <v>209</v>
      </c>
      <c r="B31" s="171">
        <v>1.1478477915115507E-2</v>
      </c>
      <c r="C31" s="171">
        <v>5.8174791178915016E-3</v>
      </c>
      <c r="D31" s="171">
        <v>2.6333272225781746E-3</v>
      </c>
      <c r="E31" s="171">
        <v>1.9712206791852741E-3</v>
      </c>
      <c r="F31" s="171">
        <v>1.5035978275674685E-3</v>
      </c>
      <c r="G31" s="171">
        <v>1.1477622143991914E-3</v>
      </c>
      <c r="H31" s="171">
        <v>9.3247107460057424E-4</v>
      </c>
      <c r="I31" s="171">
        <v>2.9349417446994608E-4</v>
      </c>
      <c r="J31" s="171">
        <v>2.2770379154232463E-4</v>
      </c>
      <c r="K31" s="171">
        <v>1.9228601869843566E-4</v>
      </c>
      <c r="L31" s="171">
        <v>1.6277728925446445E-4</v>
      </c>
      <c r="M31" s="171">
        <v>1.382078255274584E-4</v>
      </c>
      <c r="N31" s="171">
        <v>1.1766795476583045E-4</v>
      </c>
      <c r="O31" s="171">
        <v>1.0043624638345438E-4</v>
      </c>
      <c r="P31" s="171">
        <v>9.098697857634173E-5</v>
      </c>
      <c r="Q31" s="171">
        <v>0</v>
      </c>
      <c r="R31" s="171">
        <v>0</v>
      </c>
    </row>
    <row r="32" spans="1:37" x14ac:dyDescent="0.25">
      <c r="A32" s="102" t="s">
        <v>34</v>
      </c>
      <c r="B32" s="172">
        <f t="shared" ref="B32:L32" si="1">SUM(B28:B31)</f>
        <v>6.2049105766805477</v>
      </c>
      <c r="C32" s="172">
        <f t="shared" si="1"/>
        <v>5.953422417389497</v>
      </c>
      <c r="D32" s="172">
        <f t="shared" si="1"/>
        <v>5.9232259198151702</v>
      </c>
      <c r="E32" s="172">
        <f t="shared" si="1"/>
        <v>5.8938724552470863</v>
      </c>
      <c r="F32" s="172">
        <f t="shared" si="1"/>
        <v>5.9136023632596668</v>
      </c>
      <c r="G32" s="172">
        <f t="shared" si="1"/>
        <v>5.0703823301156339</v>
      </c>
      <c r="H32" s="172">
        <f t="shared" si="1"/>
        <v>4.8355497550252178</v>
      </c>
      <c r="I32" s="172">
        <f t="shared" si="1"/>
        <v>4.8064169509645938</v>
      </c>
      <c r="J32" s="172">
        <f t="shared" si="1"/>
        <v>4.6279807902112955</v>
      </c>
      <c r="K32" s="172">
        <f t="shared" si="1"/>
        <v>2.9965873477470932</v>
      </c>
      <c r="L32" s="172">
        <f t="shared" si="1"/>
        <v>2.97571833284481</v>
      </c>
      <c r="M32" s="172">
        <f t="shared" ref="M32:R32" si="2">SUM(M28:M31)</f>
        <v>1.5941135164675027</v>
      </c>
      <c r="N32" s="172">
        <f t="shared" si="2"/>
        <v>2.9186361864732842</v>
      </c>
      <c r="O32" s="172">
        <f t="shared" si="2"/>
        <v>1.85718685599947</v>
      </c>
      <c r="P32" s="172">
        <f t="shared" si="2"/>
        <v>1.5283379005588231</v>
      </c>
      <c r="Q32" s="172">
        <f t="shared" si="2"/>
        <v>1.2568888888888889</v>
      </c>
      <c r="R32" s="173">
        <f t="shared" si="2"/>
        <v>0.54241975308641976</v>
      </c>
    </row>
    <row r="34" spans="1:1" ht="17.25" x14ac:dyDescent="0.25">
      <c r="A34" s="167" t="s">
        <v>204</v>
      </c>
    </row>
    <row r="35" spans="1:1" ht="17.25" x14ac:dyDescent="0.25">
      <c r="A35" s="167" t="s">
        <v>210</v>
      </c>
    </row>
    <row r="39" spans="1:1" x14ac:dyDescent="0.25">
      <c r="A39" s="167"/>
    </row>
  </sheetData>
  <pageMargins left="0.70866141732283472" right="0.70866141732283472" top="0.74803149606299213" bottom="0.74803149606299213" header="0.31496062992125984" footer="0.31496062992125984"/>
  <pageSetup paperSize="8" scale="61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Y46"/>
  <sheetViews>
    <sheetView showGridLines="0" zoomScaleNormal="100" zoomScaleSheetLayoutView="100" workbookViewId="0"/>
  </sheetViews>
  <sheetFormatPr defaultRowHeight="15" x14ac:dyDescent="0.25"/>
  <cols>
    <col min="1" max="1" width="16.7109375" style="92" bestFit="1" customWidth="1"/>
    <col min="2" max="2" width="16.140625" style="92" customWidth="1"/>
    <col min="3" max="30" width="10.7109375" style="92" customWidth="1"/>
    <col min="31" max="16384" width="9.140625" style="92"/>
  </cols>
  <sheetData>
    <row r="1" spans="1:51" x14ac:dyDescent="0.25">
      <c r="A1" s="94" t="s">
        <v>145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51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</row>
    <row r="3" spans="1:51" x14ac:dyDescent="0.25">
      <c r="A3" s="108" t="s">
        <v>25</v>
      </c>
      <c r="B3" s="97" t="s">
        <v>26</v>
      </c>
      <c r="C3" s="96" t="s">
        <v>154</v>
      </c>
      <c r="D3" s="96" t="s">
        <v>155</v>
      </c>
      <c r="E3" s="96" t="s">
        <v>156</v>
      </c>
      <c r="F3" s="96" t="s">
        <v>157</v>
      </c>
      <c r="G3" s="96" t="s">
        <v>158</v>
      </c>
      <c r="H3" s="96" t="s">
        <v>159</v>
      </c>
      <c r="I3" s="96" t="s">
        <v>160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96" t="s">
        <v>172</v>
      </c>
      <c r="V3" s="96" t="s">
        <v>173</v>
      </c>
      <c r="W3" s="96" t="s">
        <v>174</v>
      </c>
      <c r="X3" s="96" t="s">
        <v>175</v>
      </c>
      <c r="Y3" s="96" t="s">
        <v>176</v>
      </c>
      <c r="Z3" s="96" t="s">
        <v>177</v>
      </c>
      <c r="AA3" s="96" t="s">
        <v>178</v>
      </c>
      <c r="AB3" s="96" t="s">
        <v>179</v>
      </c>
      <c r="AC3" s="96" t="s">
        <v>180</v>
      </c>
      <c r="AD3" s="96" t="s">
        <v>181</v>
      </c>
      <c r="AE3" s="96" t="s">
        <v>182</v>
      </c>
      <c r="AF3" s="96" t="s">
        <v>183</v>
      </c>
      <c r="AG3" s="96" t="s">
        <v>184</v>
      </c>
      <c r="AH3" s="96" t="s">
        <v>185</v>
      </c>
      <c r="AI3" s="96" t="s">
        <v>186</v>
      </c>
      <c r="AJ3" s="96" t="s">
        <v>187</v>
      </c>
      <c r="AK3" s="96" t="s">
        <v>188</v>
      </c>
      <c r="AL3" s="96" t="s">
        <v>189</v>
      </c>
      <c r="AM3" s="96" t="s">
        <v>190</v>
      </c>
      <c r="AN3" s="96" t="s">
        <v>191</v>
      </c>
      <c r="AO3" s="96" t="s">
        <v>192</v>
      </c>
      <c r="AP3" s="96" t="s">
        <v>193</v>
      </c>
      <c r="AQ3" s="96" t="s">
        <v>194</v>
      </c>
      <c r="AR3" s="96" t="s">
        <v>195</v>
      </c>
      <c r="AS3" s="96" t="s">
        <v>196</v>
      </c>
      <c r="AT3" s="96" t="s">
        <v>197</v>
      </c>
      <c r="AU3" s="96" t="s">
        <v>198</v>
      </c>
      <c r="AV3" s="96" t="s">
        <v>199</v>
      </c>
      <c r="AW3" s="96" t="s">
        <v>200</v>
      </c>
      <c r="AX3" s="96" t="s">
        <v>201</v>
      </c>
      <c r="AY3" s="97" t="s">
        <v>202</v>
      </c>
    </row>
    <row r="4" spans="1:51" x14ac:dyDescent="0.25">
      <c r="A4" s="109" t="s">
        <v>7</v>
      </c>
      <c r="B4" s="99" t="s">
        <v>133</v>
      </c>
      <c r="C4" s="177">
        <v>2.5300177412986895</v>
      </c>
      <c r="D4" s="177">
        <v>2.3478073506910757</v>
      </c>
      <c r="E4" s="177">
        <v>1.8976890966223967</v>
      </c>
      <c r="F4" s="177">
        <v>1.4627457317975476</v>
      </c>
      <c r="G4" s="177">
        <v>1.0793076460167841</v>
      </c>
      <c r="H4" s="177">
        <v>0.74345570094962066</v>
      </c>
      <c r="I4" s="177">
        <v>0</v>
      </c>
      <c r="J4" s="177">
        <v>0</v>
      </c>
      <c r="K4" s="177">
        <v>0</v>
      </c>
      <c r="L4" s="177">
        <v>0</v>
      </c>
      <c r="M4" s="177">
        <v>0</v>
      </c>
      <c r="N4" s="177">
        <v>0</v>
      </c>
      <c r="O4" s="177">
        <v>0</v>
      </c>
      <c r="P4" s="177">
        <v>0</v>
      </c>
      <c r="Q4" s="177">
        <v>0</v>
      </c>
      <c r="R4" s="177">
        <v>0</v>
      </c>
      <c r="S4" s="177">
        <v>0</v>
      </c>
      <c r="T4" s="177">
        <v>0</v>
      </c>
      <c r="U4" s="177">
        <v>0</v>
      </c>
      <c r="V4" s="177">
        <v>0</v>
      </c>
      <c r="W4" s="177">
        <v>0</v>
      </c>
      <c r="X4" s="177">
        <v>0</v>
      </c>
      <c r="Y4" s="177">
        <v>0</v>
      </c>
      <c r="Z4" s="177">
        <v>0</v>
      </c>
      <c r="AA4" s="177">
        <v>0</v>
      </c>
      <c r="AB4" s="177">
        <v>0</v>
      </c>
      <c r="AC4" s="177">
        <v>0</v>
      </c>
      <c r="AD4" s="177">
        <v>0</v>
      </c>
      <c r="AE4" s="177">
        <v>0</v>
      </c>
      <c r="AF4" s="177">
        <v>0</v>
      </c>
      <c r="AG4" s="177">
        <v>0</v>
      </c>
      <c r="AH4" s="177">
        <v>0</v>
      </c>
      <c r="AI4" s="177">
        <v>0</v>
      </c>
      <c r="AJ4" s="110">
        <v>0</v>
      </c>
      <c r="AK4" s="110">
        <v>0</v>
      </c>
      <c r="AL4" s="110">
        <v>0</v>
      </c>
      <c r="AM4" s="110">
        <v>0</v>
      </c>
      <c r="AN4" s="110">
        <v>0</v>
      </c>
      <c r="AO4" s="110">
        <v>0</v>
      </c>
      <c r="AP4" s="110">
        <v>0</v>
      </c>
      <c r="AQ4" s="110">
        <v>0</v>
      </c>
      <c r="AR4" s="110">
        <v>0</v>
      </c>
      <c r="AS4" s="110">
        <v>0</v>
      </c>
      <c r="AT4" s="110">
        <v>0</v>
      </c>
      <c r="AU4" s="110">
        <v>0</v>
      </c>
      <c r="AV4" s="110">
        <v>0</v>
      </c>
      <c r="AW4" s="110">
        <v>0</v>
      </c>
      <c r="AX4" s="110">
        <v>0</v>
      </c>
      <c r="AY4" s="111">
        <v>0</v>
      </c>
    </row>
    <row r="5" spans="1:51" x14ac:dyDescent="0.25">
      <c r="A5" s="112" t="s">
        <v>5</v>
      </c>
      <c r="B5" s="101" t="s">
        <v>28</v>
      </c>
      <c r="C5" s="178">
        <v>2.2641509433962264</v>
      </c>
      <c r="D5" s="178">
        <v>2.0377358490566042</v>
      </c>
      <c r="E5" s="178">
        <v>1.845539622602536</v>
      </c>
      <c r="F5" s="178">
        <v>1.3923221814648039</v>
      </c>
      <c r="G5" s="178">
        <v>1.0092908923028143</v>
      </c>
      <c r="H5" s="178">
        <v>0.89456744984532421</v>
      </c>
      <c r="I5" s="178">
        <v>0.72852903807276226</v>
      </c>
      <c r="J5" s="178">
        <v>0.60346772455947084</v>
      </c>
      <c r="K5" s="178">
        <v>0.4890889833488809</v>
      </c>
      <c r="L5" s="178">
        <v>0.44528316571390647</v>
      </c>
      <c r="M5" s="178">
        <v>0.37372349269893362</v>
      </c>
      <c r="N5" s="178">
        <v>0.2310812053595844</v>
      </c>
      <c r="O5" s="178">
        <v>0.15825115187312006</v>
      </c>
      <c r="P5" s="178">
        <v>0.15627647750129128</v>
      </c>
      <c r="Q5" s="178">
        <v>0.14425755274815424</v>
      </c>
      <c r="R5" s="178">
        <v>0.13955927814541366</v>
      </c>
      <c r="S5" s="178">
        <v>0.12612974720019446</v>
      </c>
      <c r="T5" s="178">
        <v>0.12809821500319024</v>
      </c>
      <c r="U5" s="178">
        <v>9.2893167594315124E-2</v>
      </c>
      <c r="V5" s="178">
        <v>0</v>
      </c>
      <c r="W5" s="178">
        <v>0</v>
      </c>
      <c r="X5" s="178">
        <v>0</v>
      </c>
      <c r="Y5" s="178">
        <v>0</v>
      </c>
      <c r="Z5" s="178">
        <v>0</v>
      </c>
      <c r="AA5" s="178">
        <v>0</v>
      </c>
      <c r="AB5" s="178">
        <v>0</v>
      </c>
      <c r="AC5" s="178">
        <v>0</v>
      </c>
      <c r="AD5" s="178">
        <v>0</v>
      </c>
      <c r="AE5" s="178">
        <v>0</v>
      </c>
      <c r="AF5" s="178">
        <v>0</v>
      </c>
      <c r="AG5" s="178">
        <v>0</v>
      </c>
      <c r="AH5" s="178">
        <v>0</v>
      </c>
      <c r="AI5" s="178">
        <v>0</v>
      </c>
      <c r="AJ5" s="113">
        <v>0</v>
      </c>
      <c r="AK5" s="113">
        <v>0</v>
      </c>
      <c r="AL5" s="113">
        <v>0</v>
      </c>
      <c r="AM5" s="113">
        <v>0</v>
      </c>
      <c r="AN5" s="113">
        <v>0</v>
      </c>
      <c r="AO5" s="113">
        <v>0</v>
      </c>
      <c r="AP5" s="113">
        <v>0</v>
      </c>
      <c r="AQ5" s="113">
        <v>0</v>
      </c>
      <c r="AR5" s="113">
        <v>0</v>
      </c>
      <c r="AS5" s="113">
        <v>0</v>
      </c>
      <c r="AT5" s="113">
        <v>0</v>
      </c>
      <c r="AU5" s="113">
        <v>0</v>
      </c>
      <c r="AV5" s="113">
        <v>0</v>
      </c>
      <c r="AW5" s="113">
        <v>0</v>
      </c>
      <c r="AX5" s="113">
        <v>0</v>
      </c>
      <c r="AY5" s="114">
        <v>0</v>
      </c>
    </row>
    <row r="6" spans="1:51" x14ac:dyDescent="0.25">
      <c r="A6" s="109" t="s">
        <v>0</v>
      </c>
      <c r="B6" s="99" t="s">
        <v>133</v>
      </c>
      <c r="C6" s="177">
        <v>0.93200000000000005</v>
      </c>
      <c r="D6" s="177">
        <v>0.747</v>
      </c>
      <c r="E6" s="177">
        <v>0.67</v>
      </c>
      <c r="F6" s="177">
        <v>0.57199999999999995</v>
      </c>
      <c r="G6" s="177">
        <v>1.069</v>
      </c>
      <c r="H6" s="177">
        <v>0.75600000000000001</v>
      </c>
      <c r="I6" s="177">
        <v>0.67300000000000004</v>
      </c>
      <c r="J6" s="177">
        <v>0.52900000000000003</v>
      </c>
      <c r="K6" s="177">
        <v>0.41799999999999998</v>
      </c>
      <c r="L6" s="177">
        <v>0.27200000000000002</v>
      </c>
      <c r="M6" s="177">
        <v>0.26900000000000002</v>
      </c>
      <c r="N6" s="177">
        <v>0.13400000000000001</v>
      </c>
      <c r="O6" s="177">
        <v>0.24199999999999999</v>
      </c>
      <c r="P6" s="177">
        <v>0.156</v>
      </c>
      <c r="Q6" s="177">
        <v>0.13300000000000001</v>
      </c>
      <c r="R6" s="177">
        <v>0.114</v>
      </c>
      <c r="S6" s="177">
        <v>0.05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0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0</v>
      </c>
      <c r="AF6" s="177">
        <v>0</v>
      </c>
      <c r="AG6" s="177">
        <v>0</v>
      </c>
      <c r="AH6" s="177">
        <v>0</v>
      </c>
      <c r="AI6" s="177">
        <v>0</v>
      </c>
      <c r="AJ6" s="110">
        <v>0</v>
      </c>
      <c r="AK6" s="110">
        <v>0</v>
      </c>
      <c r="AL6" s="110">
        <v>0</v>
      </c>
      <c r="AM6" s="110">
        <v>0</v>
      </c>
      <c r="AN6" s="110">
        <v>0</v>
      </c>
      <c r="AO6" s="110">
        <v>0</v>
      </c>
      <c r="AP6" s="110">
        <v>0</v>
      </c>
      <c r="AQ6" s="110">
        <v>0</v>
      </c>
      <c r="AR6" s="110">
        <v>0</v>
      </c>
      <c r="AS6" s="110">
        <v>0</v>
      </c>
      <c r="AT6" s="110">
        <v>0</v>
      </c>
      <c r="AU6" s="110">
        <v>0</v>
      </c>
      <c r="AV6" s="110">
        <v>0</v>
      </c>
      <c r="AW6" s="110">
        <v>0</v>
      </c>
      <c r="AX6" s="110">
        <v>0</v>
      </c>
      <c r="AY6" s="111">
        <v>0</v>
      </c>
    </row>
    <row r="7" spans="1:51" x14ac:dyDescent="0.25">
      <c r="A7" s="112" t="s">
        <v>1</v>
      </c>
      <c r="B7" s="101" t="s">
        <v>28</v>
      </c>
      <c r="C7" s="178">
        <v>0.84276729559748398</v>
      </c>
      <c r="D7" s="178">
        <v>0.84276729559748431</v>
      </c>
      <c r="E7" s="178">
        <v>0.84905660377358494</v>
      </c>
      <c r="F7" s="178">
        <v>0.88679245283018859</v>
      </c>
      <c r="G7" s="178">
        <v>0.85534591194968546</v>
      </c>
      <c r="H7" s="178">
        <v>0.53459119496855356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8">
        <v>0</v>
      </c>
      <c r="P7" s="178">
        <v>0</v>
      </c>
      <c r="Q7" s="178">
        <v>0</v>
      </c>
      <c r="R7" s="178">
        <v>0</v>
      </c>
      <c r="S7" s="178">
        <v>0</v>
      </c>
      <c r="T7" s="178">
        <v>0</v>
      </c>
      <c r="U7" s="178">
        <v>0</v>
      </c>
      <c r="V7" s="178">
        <v>0</v>
      </c>
      <c r="W7" s="178">
        <v>0</v>
      </c>
      <c r="X7" s="178">
        <v>0</v>
      </c>
      <c r="Y7" s="178">
        <v>0</v>
      </c>
      <c r="Z7" s="178">
        <v>0</v>
      </c>
      <c r="AA7" s="178">
        <v>0</v>
      </c>
      <c r="AB7" s="178">
        <v>0</v>
      </c>
      <c r="AC7" s="178">
        <v>0</v>
      </c>
      <c r="AD7" s="178">
        <v>0</v>
      </c>
      <c r="AE7" s="178">
        <v>0</v>
      </c>
      <c r="AF7" s="178">
        <v>0</v>
      </c>
      <c r="AG7" s="178">
        <v>0</v>
      </c>
      <c r="AH7" s="178">
        <v>0</v>
      </c>
      <c r="AI7" s="178">
        <v>0</v>
      </c>
      <c r="AJ7" s="113">
        <v>0</v>
      </c>
      <c r="AK7" s="113">
        <v>0</v>
      </c>
      <c r="AL7" s="113">
        <v>0</v>
      </c>
      <c r="AM7" s="113">
        <v>0</v>
      </c>
      <c r="AN7" s="113">
        <v>0</v>
      </c>
      <c r="AO7" s="113">
        <v>0</v>
      </c>
      <c r="AP7" s="113">
        <v>0</v>
      </c>
      <c r="AQ7" s="113">
        <v>0</v>
      </c>
      <c r="AR7" s="113">
        <v>0</v>
      </c>
      <c r="AS7" s="113">
        <v>0</v>
      </c>
      <c r="AT7" s="113">
        <v>0</v>
      </c>
      <c r="AU7" s="113">
        <v>0</v>
      </c>
      <c r="AV7" s="113">
        <v>0</v>
      </c>
      <c r="AW7" s="113">
        <v>0</v>
      </c>
      <c r="AX7" s="113">
        <v>0</v>
      </c>
      <c r="AY7" s="114">
        <v>0</v>
      </c>
    </row>
    <row r="8" spans="1:51" x14ac:dyDescent="0.25">
      <c r="A8" s="109" t="s">
        <v>3</v>
      </c>
      <c r="B8" s="99" t="s">
        <v>28</v>
      </c>
      <c r="C8" s="177">
        <v>0.81</v>
      </c>
      <c r="D8" s="177">
        <v>0.98</v>
      </c>
      <c r="E8" s="177">
        <v>1.04</v>
      </c>
      <c r="F8" s="177">
        <v>0.83</v>
      </c>
      <c r="G8" s="177">
        <v>0.8</v>
      </c>
      <c r="H8" s="177">
        <v>0.72</v>
      </c>
      <c r="I8" s="177">
        <v>0.72</v>
      </c>
      <c r="J8" s="177">
        <v>0.61</v>
      </c>
      <c r="K8" s="177">
        <v>0.52</v>
      </c>
      <c r="L8" s="177">
        <v>0.45</v>
      </c>
      <c r="M8" s="177">
        <v>0.39</v>
      </c>
      <c r="N8" s="177">
        <v>0.34</v>
      </c>
      <c r="O8" s="177">
        <v>0.3</v>
      </c>
      <c r="P8" s="177">
        <v>0.27</v>
      </c>
      <c r="Q8" s="177">
        <v>0.23</v>
      </c>
      <c r="R8" s="177">
        <v>0.19</v>
      </c>
      <c r="S8" s="177">
        <v>0.17</v>
      </c>
      <c r="T8" s="177">
        <v>0.14000000000000001</v>
      </c>
      <c r="U8" s="177">
        <v>0.11</v>
      </c>
      <c r="V8" s="177">
        <v>0.1</v>
      </c>
      <c r="W8" s="177">
        <v>0.08</v>
      </c>
      <c r="X8" s="177">
        <v>0.06</v>
      </c>
      <c r="Y8" s="177">
        <v>0.04</v>
      </c>
      <c r="Z8" s="177">
        <v>0.04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7">
        <v>0</v>
      </c>
      <c r="AG8" s="177">
        <v>0</v>
      </c>
      <c r="AH8" s="177">
        <v>0</v>
      </c>
      <c r="AI8" s="177">
        <v>0</v>
      </c>
      <c r="AJ8" s="110">
        <v>0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0">
        <v>0</v>
      </c>
      <c r="AR8" s="110">
        <v>0</v>
      </c>
      <c r="AS8" s="110">
        <v>0</v>
      </c>
      <c r="AT8" s="110">
        <v>0</v>
      </c>
      <c r="AU8" s="110">
        <v>0</v>
      </c>
      <c r="AV8" s="110">
        <v>0</v>
      </c>
      <c r="AW8" s="110">
        <v>0</v>
      </c>
      <c r="AX8" s="110">
        <v>0</v>
      </c>
      <c r="AY8" s="111">
        <v>0</v>
      </c>
    </row>
    <row r="9" spans="1:51" x14ac:dyDescent="0.25">
      <c r="A9" s="112" t="s">
        <v>6</v>
      </c>
      <c r="B9" s="101" t="s">
        <v>133</v>
      </c>
      <c r="C9" s="178">
        <v>0.61</v>
      </c>
      <c r="D9" s="178">
        <v>0.41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8">
        <v>0</v>
      </c>
      <c r="P9" s="178">
        <v>0</v>
      </c>
      <c r="Q9" s="178">
        <v>0</v>
      </c>
      <c r="R9" s="178">
        <v>0</v>
      </c>
      <c r="S9" s="178">
        <v>0</v>
      </c>
      <c r="T9" s="178">
        <v>0</v>
      </c>
      <c r="U9" s="178">
        <v>0</v>
      </c>
      <c r="V9" s="178">
        <v>0</v>
      </c>
      <c r="W9" s="178">
        <v>0</v>
      </c>
      <c r="X9" s="178">
        <v>0</v>
      </c>
      <c r="Y9" s="178">
        <v>0</v>
      </c>
      <c r="Z9" s="178">
        <v>0</v>
      </c>
      <c r="AA9" s="178">
        <v>0</v>
      </c>
      <c r="AB9" s="178">
        <v>0</v>
      </c>
      <c r="AC9" s="178">
        <v>0</v>
      </c>
      <c r="AD9" s="178">
        <v>0</v>
      </c>
      <c r="AE9" s="178">
        <v>0</v>
      </c>
      <c r="AF9" s="178">
        <v>0</v>
      </c>
      <c r="AG9" s="178">
        <v>0</v>
      </c>
      <c r="AH9" s="178">
        <v>0</v>
      </c>
      <c r="AI9" s="178">
        <v>0</v>
      </c>
      <c r="AJ9" s="113">
        <v>0</v>
      </c>
      <c r="AK9" s="113">
        <v>0</v>
      </c>
      <c r="AL9" s="113">
        <v>0</v>
      </c>
      <c r="AM9" s="113">
        <v>0</v>
      </c>
      <c r="AN9" s="113">
        <v>0</v>
      </c>
      <c r="AO9" s="113">
        <v>0</v>
      </c>
      <c r="AP9" s="113">
        <v>0</v>
      </c>
      <c r="AQ9" s="113">
        <v>0</v>
      </c>
      <c r="AR9" s="113">
        <v>0</v>
      </c>
      <c r="AS9" s="113">
        <v>0</v>
      </c>
      <c r="AT9" s="113">
        <v>0</v>
      </c>
      <c r="AU9" s="113">
        <v>0</v>
      </c>
      <c r="AV9" s="113">
        <v>0</v>
      </c>
      <c r="AW9" s="113">
        <v>0</v>
      </c>
      <c r="AX9" s="113">
        <v>0</v>
      </c>
      <c r="AY9" s="114">
        <v>0</v>
      </c>
    </row>
    <row r="10" spans="1:51" x14ac:dyDescent="0.25">
      <c r="A10" s="109" t="s">
        <v>12</v>
      </c>
      <c r="B10" s="99" t="s">
        <v>133</v>
      </c>
      <c r="C10" s="177">
        <v>0.29864207765658102</v>
      </c>
      <c r="D10" s="177">
        <v>0.35311057192508877</v>
      </c>
      <c r="E10" s="177">
        <v>0.55634406171759621</v>
      </c>
      <c r="F10" s="177">
        <v>0.55140671765629123</v>
      </c>
      <c r="G10" s="177">
        <v>0.45100000000000001</v>
      </c>
      <c r="H10" s="177">
        <v>0.35299999999999998</v>
      </c>
      <c r="I10" s="177">
        <v>0.28000000000000003</v>
      </c>
      <c r="J10" s="177">
        <v>0.223</v>
      </c>
      <c r="K10" s="177">
        <v>0.18099999999999999</v>
      </c>
      <c r="L10" s="177">
        <v>0.14699999999999999</v>
      </c>
      <c r="M10" s="177">
        <v>0.12</v>
      </c>
      <c r="N10" s="177">
        <v>0.1</v>
      </c>
      <c r="O10" s="177">
        <v>8.4000000000000005E-2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77">
        <v>0</v>
      </c>
      <c r="X10" s="177">
        <v>0</v>
      </c>
      <c r="Y10" s="177">
        <v>0</v>
      </c>
      <c r="Z10" s="177">
        <v>0</v>
      </c>
      <c r="AA10" s="177">
        <v>0</v>
      </c>
      <c r="AB10" s="177">
        <v>0</v>
      </c>
      <c r="AC10" s="177">
        <v>0</v>
      </c>
      <c r="AD10" s="177">
        <v>0</v>
      </c>
      <c r="AE10" s="177">
        <v>0</v>
      </c>
      <c r="AF10" s="177">
        <v>0</v>
      </c>
      <c r="AG10" s="177">
        <v>0</v>
      </c>
      <c r="AH10" s="177">
        <v>0</v>
      </c>
      <c r="AI10" s="177">
        <v>0</v>
      </c>
      <c r="AJ10" s="110">
        <v>0</v>
      </c>
      <c r="AK10" s="110">
        <v>0</v>
      </c>
      <c r="AL10" s="110">
        <v>0</v>
      </c>
      <c r="AM10" s="110">
        <v>0</v>
      </c>
      <c r="AN10" s="110">
        <v>0</v>
      </c>
      <c r="AO10" s="110">
        <v>0</v>
      </c>
      <c r="AP10" s="110">
        <v>0</v>
      </c>
      <c r="AQ10" s="110">
        <v>0</v>
      </c>
      <c r="AR10" s="110">
        <v>0</v>
      </c>
      <c r="AS10" s="110">
        <v>0</v>
      </c>
      <c r="AT10" s="110">
        <v>0</v>
      </c>
      <c r="AU10" s="110">
        <v>0</v>
      </c>
      <c r="AV10" s="110">
        <v>0</v>
      </c>
      <c r="AW10" s="110">
        <v>0</v>
      </c>
      <c r="AX10" s="110">
        <v>0</v>
      </c>
      <c r="AY10" s="111">
        <v>0</v>
      </c>
    </row>
    <row r="11" spans="1:51" x14ac:dyDescent="0.25">
      <c r="A11" s="112" t="s">
        <v>8</v>
      </c>
      <c r="B11" s="101" t="s">
        <v>28</v>
      </c>
      <c r="C11" s="178">
        <v>0.38628039118888058</v>
      </c>
      <c r="D11" s="178">
        <v>0.5513862196520487</v>
      </c>
      <c r="E11" s="178">
        <v>0.72222159645437634</v>
      </c>
      <c r="F11" s="178">
        <v>0.7098245963637404</v>
      </c>
      <c r="G11" s="178">
        <v>0.70497326498525947</v>
      </c>
      <c r="H11" s="178">
        <v>0.70598833591983801</v>
      </c>
      <c r="I11" s="178">
        <v>0.69926057054548241</v>
      </c>
      <c r="J11" s="178">
        <v>0.69595797056528153</v>
      </c>
      <c r="K11" s="178">
        <v>0.58646551765891552</v>
      </c>
      <c r="L11" s="178">
        <v>0.48259197035658769</v>
      </c>
      <c r="M11" s="178">
        <v>0.41101280539736418</v>
      </c>
      <c r="N11" s="178">
        <v>0.3541445367245607</v>
      </c>
      <c r="O11" s="178">
        <v>0.30989925922315598</v>
      </c>
      <c r="P11" s="178">
        <v>0.27426366586943002</v>
      </c>
      <c r="Q11" s="178">
        <v>0.24637677526529111</v>
      </c>
      <c r="R11" s="178">
        <v>0.22169401502997127</v>
      </c>
      <c r="S11" s="178">
        <v>0.20147679958901343</v>
      </c>
      <c r="T11" s="178">
        <v>0.18447131736071279</v>
      </c>
      <c r="U11" s="178">
        <v>0.17017635976253248</v>
      </c>
      <c r="V11" s="178">
        <v>0.15636650619543763</v>
      </c>
      <c r="W11" s="178">
        <v>0.14508556446300103</v>
      </c>
      <c r="X11" s="178">
        <v>0.13505575415785637</v>
      </c>
      <c r="Y11" s="178">
        <v>0.12660733309328701</v>
      </c>
      <c r="Z11" s="178">
        <v>0.11843488041727696</v>
      </c>
      <c r="AA11" s="178">
        <v>0.11140094378380824</v>
      </c>
      <c r="AB11" s="178">
        <v>0.10499321700864862</v>
      </c>
      <c r="AC11" s="178">
        <v>9.9487686421277088E-2</v>
      </c>
      <c r="AD11" s="178">
        <v>9.3904554861927239E-2</v>
      </c>
      <c r="AE11" s="178">
        <v>8.9088442155006706E-2</v>
      </c>
      <c r="AF11" s="178">
        <v>6.858252623380201E-2</v>
      </c>
      <c r="AG11" s="178">
        <v>4.9674835244869417E-2</v>
      </c>
      <c r="AH11" s="178">
        <v>4.6982695153556395E-2</v>
      </c>
      <c r="AI11" s="178">
        <v>4.462877930484143E-2</v>
      </c>
      <c r="AJ11" s="113">
        <v>0</v>
      </c>
      <c r="AK11" s="113">
        <v>0</v>
      </c>
      <c r="AL11" s="113">
        <v>0</v>
      </c>
      <c r="AM11" s="113">
        <v>0</v>
      </c>
      <c r="AN11" s="113">
        <v>0</v>
      </c>
      <c r="AO11" s="113">
        <v>0</v>
      </c>
      <c r="AP11" s="113">
        <v>0</v>
      </c>
      <c r="AQ11" s="113">
        <v>0</v>
      </c>
      <c r="AR11" s="113">
        <v>0</v>
      </c>
      <c r="AS11" s="113">
        <v>0</v>
      </c>
      <c r="AT11" s="113">
        <v>0</v>
      </c>
      <c r="AU11" s="113">
        <v>0</v>
      </c>
      <c r="AV11" s="113">
        <v>0</v>
      </c>
      <c r="AW11" s="113">
        <v>0</v>
      </c>
      <c r="AX11" s="113">
        <v>0</v>
      </c>
      <c r="AY11" s="114">
        <v>0</v>
      </c>
    </row>
    <row r="12" spans="1:51" x14ac:dyDescent="0.25">
      <c r="A12" s="109" t="s">
        <v>4</v>
      </c>
      <c r="B12" s="99" t="s">
        <v>28</v>
      </c>
      <c r="C12" s="177">
        <v>0.2</v>
      </c>
      <c r="D12" s="177">
        <v>0.2</v>
      </c>
      <c r="E12" s="177">
        <v>0.18</v>
      </c>
      <c r="F12" s="177">
        <v>0.44</v>
      </c>
      <c r="G12" s="177">
        <v>0.61</v>
      </c>
      <c r="H12" s="177">
        <v>0.44</v>
      </c>
      <c r="I12" s="177">
        <v>0.32</v>
      </c>
      <c r="J12" s="177">
        <v>0.17</v>
      </c>
      <c r="K12" s="177">
        <v>0.09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177">
        <v>0</v>
      </c>
      <c r="W12" s="177">
        <v>0</v>
      </c>
      <c r="X12" s="177">
        <v>0</v>
      </c>
      <c r="Y12" s="177">
        <v>0</v>
      </c>
      <c r="Z12" s="177">
        <v>0</v>
      </c>
      <c r="AA12" s="177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10">
        <v>0</v>
      </c>
      <c r="AK12" s="110">
        <v>0</v>
      </c>
      <c r="AL12" s="110">
        <v>0</v>
      </c>
      <c r="AM12" s="110">
        <v>0</v>
      </c>
      <c r="AN12" s="110">
        <v>0</v>
      </c>
      <c r="AO12" s="110">
        <v>0</v>
      </c>
      <c r="AP12" s="110">
        <v>0</v>
      </c>
      <c r="AQ12" s="110">
        <v>0</v>
      </c>
      <c r="AR12" s="110">
        <v>0</v>
      </c>
      <c r="AS12" s="110">
        <v>0</v>
      </c>
      <c r="AT12" s="110">
        <v>0</v>
      </c>
      <c r="AU12" s="110">
        <v>0</v>
      </c>
      <c r="AV12" s="110">
        <v>0</v>
      </c>
      <c r="AW12" s="110">
        <v>0</v>
      </c>
      <c r="AX12" s="110">
        <v>0</v>
      </c>
      <c r="AY12" s="111">
        <v>0</v>
      </c>
    </row>
    <row r="13" spans="1:51" x14ac:dyDescent="0.25">
      <c r="A13" s="112" t="s">
        <v>23</v>
      </c>
      <c r="B13" s="101" t="s">
        <v>121</v>
      </c>
      <c r="C13" s="178">
        <v>0.20885217435047893</v>
      </c>
      <c r="D13" s="178">
        <v>0.20084172937546485</v>
      </c>
      <c r="E13" s="178">
        <v>0.1495670309358276</v>
      </c>
      <c r="F13" s="178">
        <v>0.12089420549237356</v>
      </c>
      <c r="G13" s="178">
        <v>0.10757177638049198</v>
      </c>
      <c r="H13" s="178">
        <v>9.4137599572405625E-2</v>
      </c>
      <c r="I13" s="178">
        <v>8.3044559210401714E-2</v>
      </c>
      <c r="J13" s="178">
        <v>7.4860047117542891E-2</v>
      </c>
      <c r="K13" s="178">
        <v>6.9026743046195771E-2</v>
      </c>
      <c r="L13" s="178">
        <v>6.4162832716449361E-2</v>
      </c>
      <c r="M13" s="178">
        <v>5.7651502544173922E-2</v>
      </c>
      <c r="N13" s="178">
        <v>5.3840722604964739E-2</v>
      </c>
      <c r="O13" s="178">
        <v>5.1067042581891764E-2</v>
      </c>
      <c r="P13" s="178">
        <v>4.875415796085629E-2</v>
      </c>
      <c r="Q13" s="178">
        <v>4.6729350558784986E-2</v>
      </c>
      <c r="R13" s="178">
        <v>4.2759365614512927E-2</v>
      </c>
      <c r="S13" s="178">
        <v>3.9920390187851852E-2</v>
      </c>
      <c r="T13" s="178">
        <v>3.8587509338943962E-2</v>
      </c>
      <c r="U13" s="178">
        <v>3.3544808779482529E-2</v>
      </c>
      <c r="V13" s="178">
        <v>3.2543274472015105E-2</v>
      </c>
      <c r="W13" s="178">
        <v>3.1689213285671917E-2</v>
      </c>
      <c r="X13" s="178">
        <v>3.0885239072338245E-2</v>
      </c>
      <c r="Y13" s="178">
        <v>3.0208993277578124E-2</v>
      </c>
      <c r="Z13" s="178">
        <v>2.9408646036200217E-2</v>
      </c>
      <c r="AA13" s="178">
        <v>2.8728157346705207E-2</v>
      </c>
      <c r="AB13" s="178">
        <v>2.8081799197492058E-2</v>
      </c>
      <c r="AC13" s="178">
        <v>2.7555158157563625E-2</v>
      </c>
      <c r="AD13" s="178">
        <v>2.6893418985085609E-2</v>
      </c>
      <c r="AE13" s="178">
        <v>2.6333640898951082E-2</v>
      </c>
      <c r="AF13" s="178">
        <v>2.579857795661265E-2</v>
      </c>
      <c r="AG13" s="178">
        <v>2.535575380787668E-2</v>
      </c>
      <c r="AH13" s="178">
        <v>2.4795756605013642E-2</v>
      </c>
      <c r="AI13" s="178">
        <v>2.4324996037305435E-2</v>
      </c>
      <c r="AJ13" s="113">
        <v>0</v>
      </c>
      <c r="AK13" s="113">
        <v>0</v>
      </c>
      <c r="AL13" s="113">
        <v>0</v>
      </c>
      <c r="AM13" s="113">
        <v>0</v>
      </c>
      <c r="AN13" s="113">
        <v>0</v>
      </c>
      <c r="AO13" s="113">
        <v>0</v>
      </c>
      <c r="AP13" s="113">
        <v>0</v>
      </c>
      <c r="AQ13" s="113">
        <v>0</v>
      </c>
      <c r="AR13" s="113">
        <v>0</v>
      </c>
      <c r="AS13" s="113">
        <v>0</v>
      </c>
      <c r="AT13" s="113">
        <v>0</v>
      </c>
      <c r="AU13" s="113">
        <v>0</v>
      </c>
      <c r="AV13" s="113">
        <v>0</v>
      </c>
      <c r="AW13" s="113">
        <v>0</v>
      </c>
      <c r="AX13" s="113">
        <v>0</v>
      </c>
      <c r="AY13" s="114">
        <v>0</v>
      </c>
    </row>
    <row r="14" spans="1:51" x14ac:dyDescent="0.25">
      <c r="A14" s="109" t="s">
        <v>10</v>
      </c>
      <c r="B14" s="99" t="s">
        <v>28</v>
      </c>
      <c r="C14" s="177">
        <v>0.30702708992444261</v>
      </c>
      <c r="D14" s="177">
        <v>0.32706220945619802</v>
      </c>
      <c r="E14" s="177">
        <v>0.15706535035811903</v>
      </c>
      <c r="F14" s="177">
        <v>0.10062376306239965</v>
      </c>
      <c r="G14" s="177">
        <v>6.9649366942217211E-2</v>
      </c>
      <c r="H14" s="177">
        <v>5.1876764910558981E-2</v>
      </c>
      <c r="I14" s="177">
        <v>4.0400856009201638E-2</v>
      </c>
      <c r="J14" s="177">
        <v>3.3544802603632948E-2</v>
      </c>
      <c r="K14" s="177">
        <v>2.8506948868052259E-2</v>
      </c>
      <c r="L14" s="177">
        <v>2.4546318054139094E-2</v>
      </c>
      <c r="M14" s="177">
        <v>2.0003458090601948E-2</v>
      </c>
      <c r="N14" s="177">
        <v>1.0573888999704937E-2</v>
      </c>
      <c r="O14" s="177">
        <v>9.2208587888992707E-3</v>
      </c>
      <c r="P14" s="177">
        <v>8.1409722532111983E-3</v>
      </c>
      <c r="Q14" s="177">
        <v>7.2455555818925965E-3</v>
      </c>
      <c r="R14" s="177">
        <v>6.4604808536286758E-3</v>
      </c>
      <c r="S14" s="177">
        <v>5.8086649389508683E-3</v>
      </c>
      <c r="T14" s="177">
        <v>5.2562148312296974E-3</v>
      </c>
      <c r="U14" s="177">
        <v>3.391300559623132E-3</v>
      </c>
      <c r="V14" s="177">
        <v>2.5294357221966961E-3</v>
      </c>
      <c r="W14" s="177">
        <v>6.0472925654701359E-4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10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0">
        <v>0</v>
      </c>
      <c r="AQ14" s="110">
        <v>0</v>
      </c>
      <c r="AR14" s="110">
        <v>0</v>
      </c>
      <c r="AS14" s="110">
        <v>0</v>
      </c>
      <c r="AT14" s="110">
        <v>0</v>
      </c>
      <c r="AU14" s="110">
        <v>0</v>
      </c>
      <c r="AV14" s="110">
        <v>0</v>
      </c>
      <c r="AW14" s="110">
        <v>0</v>
      </c>
      <c r="AX14" s="110">
        <v>0</v>
      </c>
      <c r="AY14" s="111">
        <v>0</v>
      </c>
    </row>
    <row r="15" spans="1:51" x14ac:dyDescent="0.25">
      <c r="A15" s="112" t="s">
        <v>13</v>
      </c>
      <c r="B15" s="101" t="s">
        <v>133</v>
      </c>
      <c r="C15" s="178">
        <v>2.1656766299032158E-2</v>
      </c>
      <c r="D15" s="178">
        <v>1.4031348291972955E-2</v>
      </c>
      <c r="E15" s="178">
        <v>1.0209822086128721E-2</v>
      </c>
      <c r="F15" s="178">
        <v>7.6265501112827193E-3</v>
      </c>
      <c r="G15" s="178">
        <v>5.8247091860187941E-3</v>
      </c>
      <c r="H15" s="178">
        <v>4.532330421921524E-3</v>
      </c>
      <c r="I15" s="178">
        <v>3.5810301540405887E-3</v>
      </c>
      <c r="J15" s="178">
        <v>2.3960471239009521E-3</v>
      </c>
      <c r="K15" s="178">
        <v>1.8589432509577698E-3</v>
      </c>
      <c r="L15" s="178">
        <v>1.5697972980241539E-3</v>
      </c>
      <c r="M15" s="178">
        <v>1.3288919838321735E-3</v>
      </c>
      <c r="N15" s="178">
        <v>1.1283101732895936E-3</v>
      </c>
      <c r="O15" s="178">
        <v>9.6062541991219573E-4</v>
      </c>
      <c r="P15" s="178">
        <v>8.199480610376679E-4</v>
      </c>
      <c r="Q15" s="178">
        <v>7.4280550448406132E-4</v>
      </c>
      <c r="R15" s="178">
        <v>0</v>
      </c>
      <c r="S15" s="178">
        <v>0</v>
      </c>
      <c r="T15" s="178">
        <v>0</v>
      </c>
      <c r="U15" s="178">
        <v>0</v>
      </c>
      <c r="V15" s="178">
        <v>0</v>
      </c>
      <c r="W15" s="178">
        <v>0</v>
      </c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8">
        <v>0</v>
      </c>
      <c r="AD15" s="178">
        <v>0</v>
      </c>
      <c r="AE15" s="178">
        <v>0</v>
      </c>
      <c r="AF15" s="178">
        <v>0</v>
      </c>
      <c r="AG15" s="178">
        <v>0</v>
      </c>
      <c r="AH15" s="178">
        <v>0</v>
      </c>
      <c r="AI15" s="178">
        <v>0</v>
      </c>
      <c r="AJ15" s="113">
        <v>0</v>
      </c>
      <c r="AK15" s="113">
        <v>0</v>
      </c>
      <c r="AL15" s="113">
        <v>0</v>
      </c>
      <c r="AM15" s="113">
        <v>0</v>
      </c>
      <c r="AN15" s="113">
        <v>0</v>
      </c>
      <c r="AO15" s="113">
        <v>0</v>
      </c>
      <c r="AP15" s="113">
        <v>0</v>
      </c>
      <c r="AQ15" s="113">
        <v>0</v>
      </c>
      <c r="AR15" s="113">
        <v>0</v>
      </c>
      <c r="AS15" s="113">
        <v>0</v>
      </c>
      <c r="AT15" s="113">
        <v>0</v>
      </c>
      <c r="AU15" s="113">
        <v>0</v>
      </c>
      <c r="AV15" s="113">
        <v>0</v>
      </c>
      <c r="AW15" s="113">
        <v>0</v>
      </c>
      <c r="AX15" s="113">
        <v>0</v>
      </c>
      <c r="AY15" s="114">
        <v>0</v>
      </c>
    </row>
    <row r="16" spans="1:51" x14ac:dyDescent="0.25">
      <c r="A16" s="109" t="s">
        <v>22</v>
      </c>
      <c r="B16" s="99" t="s">
        <v>133</v>
      </c>
      <c r="C16" s="177">
        <v>6.0564014131138738E-2</v>
      </c>
      <c r="D16" s="177">
        <v>5.6234382152417599E-2</v>
      </c>
      <c r="E16" s="177">
        <v>2.8468710126310845E-2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  <c r="S16" s="177">
        <v>0</v>
      </c>
      <c r="T16" s="177">
        <v>0</v>
      </c>
      <c r="U16" s="177">
        <v>0</v>
      </c>
      <c r="V16" s="177">
        <v>0</v>
      </c>
      <c r="W16" s="177">
        <v>0</v>
      </c>
      <c r="X16" s="177">
        <v>0</v>
      </c>
      <c r="Y16" s="177">
        <v>0</v>
      </c>
      <c r="Z16" s="177">
        <v>0</v>
      </c>
      <c r="AA16" s="177">
        <v>0</v>
      </c>
      <c r="AB16" s="177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7">
        <v>0</v>
      </c>
      <c r="AI16" s="177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0">
        <v>0</v>
      </c>
      <c r="AQ16" s="110">
        <v>0</v>
      </c>
      <c r="AR16" s="110">
        <v>0</v>
      </c>
      <c r="AS16" s="110">
        <v>0</v>
      </c>
      <c r="AT16" s="110">
        <v>0</v>
      </c>
      <c r="AU16" s="110">
        <v>0</v>
      </c>
      <c r="AV16" s="110">
        <v>0</v>
      </c>
      <c r="AW16" s="110">
        <v>0</v>
      </c>
      <c r="AX16" s="110">
        <v>0</v>
      </c>
      <c r="AY16" s="111">
        <v>0</v>
      </c>
    </row>
    <row r="17" spans="1:51" x14ac:dyDescent="0.25">
      <c r="A17" s="112" t="s">
        <v>15</v>
      </c>
      <c r="B17" s="101" t="s">
        <v>133</v>
      </c>
      <c r="C17" s="178">
        <v>3.4000000000000002E-2</v>
      </c>
      <c r="D17" s="178">
        <v>0.03</v>
      </c>
      <c r="E17" s="178">
        <v>2.6800000000000001E-2</v>
      </c>
      <c r="F17" s="178">
        <v>2.3800000000000002E-2</v>
      </c>
      <c r="G17" s="178">
        <v>2.1400000000000002E-2</v>
      </c>
      <c r="H17" s="178">
        <v>1.9200000000000002E-2</v>
      </c>
      <c r="I17" s="178">
        <v>1.66E-2</v>
      </c>
      <c r="J17" s="178">
        <v>1.4200000000000001E-2</v>
      </c>
      <c r="K17" s="178">
        <v>1.2200000000000001E-2</v>
      </c>
      <c r="L17" s="178">
        <v>1.12E-2</v>
      </c>
      <c r="M17" s="178">
        <v>1.0200000000000001E-2</v>
      </c>
      <c r="N17" s="178">
        <v>9.4000000000000004E-3</v>
      </c>
      <c r="O17" s="178">
        <v>8.8000000000000005E-3</v>
      </c>
      <c r="P17" s="178">
        <v>8.199999999999999E-3</v>
      </c>
      <c r="Q17" s="178">
        <v>7.6E-3</v>
      </c>
      <c r="R17" s="178">
        <v>0</v>
      </c>
      <c r="S17" s="178">
        <v>0</v>
      </c>
      <c r="T17" s="178">
        <v>0</v>
      </c>
      <c r="U17" s="178">
        <v>0</v>
      </c>
      <c r="V17" s="178">
        <v>0</v>
      </c>
      <c r="W17" s="178">
        <v>0</v>
      </c>
      <c r="X17" s="178">
        <v>0</v>
      </c>
      <c r="Y17" s="178">
        <v>0</v>
      </c>
      <c r="Z17" s="178">
        <v>0</v>
      </c>
      <c r="AA17" s="178">
        <v>0</v>
      </c>
      <c r="AB17" s="178">
        <v>0</v>
      </c>
      <c r="AC17" s="178">
        <v>0</v>
      </c>
      <c r="AD17" s="178">
        <v>0</v>
      </c>
      <c r="AE17" s="178">
        <v>0</v>
      </c>
      <c r="AF17" s="178">
        <v>0</v>
      </c>
      <c r="AG17" s="178">
        <v>0</v>
      </c>
      <c r="AH17" s="178">
        <v>0</v>
      </c>
      <c r="AI17" s="178">
        <v>0</v>
      </c>
      <c r="AJ17" s="113">
        <v>0</v>
      </c>
      <c r="AK17" s="113">
        <v>0</v>
      </c>
      <c r="AL17" s="113">
        <v>0</v>
      </c>
      <c r="AM17" s="113">
        <v>0</v>
      </c>
      <c r="AN17" s="113">
        <v>0</v>
      </c>
      <c r="AO17" s="113">
        <v>0</v>
      </c>
      <c r="AP17" s="113">
        <v>0</v>
      </c>
      <c r="AQ17" s="113">
        <v>0</v>
      </c>
      <c r="AR17" s="113">
        <v>0</v>
      </c>
      <c r="AS17" s="113">
        <v>0</v>
      </c>
      <c r="AT17" s="113">
        <v>0</v>
      </c>
      <c r="AU17" s="113">
        <v>0</v>
      </c>
      <c r="AV17" s="113">
        <v>0</v>
      </c>
      <c r="AW17" s="113">
        <v>0</v>
      </c>
      <c r="AX17" s="113">
        <v>0</v>
      </c>
      <c r="AY17" s="114">
        <v>0</v>
      </c>
    </row>
    <row r="18" spans="1:51" x14ac:dyDescent="0.25">
      <c r="A18" s="109" t="s">
        <v>14</v>
      </c>
      <c r="B18" s="99" t="s">
        <v>133</v>
      </c>
      <c r="C18" s="177">
        <v>2.3900000000000001E-2</v>
      </c>
      <c r="D18" s="177">
        <v>2.2500000000000003E-2</v>
      </c>
      <c r="E18" s="177">
        <v>1.9600000000000006E-2</v>
      </c>
      <c r="F18" s="177">
        <v>1.7100000000000001E-2</v>
      </c>
      <c r="G18" s="177">
        <v>1.5000000000000001E-2</v>
      </c>
      <c r="H18" s="177">
        <v>1.32E-2</v>
      </c>
      <c r="I18" s="177">
        <v>1.17E-2</v>
      </c>
      <c r="J18" s="177">
        <v>1.0400000000000001E-2</v>
      </c>
      <c r="K18" s="177">
        <v>9.300000000000001E-3</v>
      </c>
      <c r="L18" s="177">
        <v>5.7999999999999996E-3</v>
      </c>
      <c r="M18" s="177">
        <v>5.0000000000000001E-3</v>
      </c>
      <c r="N18" s="177">
        <v>4.4999999999999997E-3</v>
      </c>
      <c r="O18" s="177">
        <v>4.0000000000000001E-3</v>
      </c>
      <c r="P18" s="177">
        <v>3.6999999999999997E-3</v>
      </c>
      <c r="Q18" s="177">
        <v>3.3E-3</v>
      </c>
      <c r="R18" s="177">
        <v>3.3E-3</v>
      </c>
      <c r="S18" s="177">
        <v>0</v>
      </c>
      <c r="T18" s="177">
        <v>0</v>
      </c>
      <c r="U18" s="177">
        <v>0</v>
      </c>
      <c r="V18" s="177">
        <v>0</v>
      </c>
      <c r="W18" s="177">
        <v>0</v>
      </c>
      <c r="X18" s="177">
        <v>0</v>
      </c>
      <c r="Y18" s="177">
        <v>0</v>
      </c>
      <c r="Z18" s="177">
        <v>0</v>
      </c>
      <c r="AA18" s="177">
        <v>0</v>
      </c>
      <c r="AB18" s="177">
        <v>0</v>
      </c>
      <c r="AC18" s="177">
        <v>0</v>
      </c>
      <c r="AD18" s="177">
        <v>0</v>
      </c>
      <c r="AE18" s="177">
        <v>0</v>
      </c>
      <c r="AF18" s="177">
        <v>0</v>
      </c>
      <c r="AG18" s="177">
        <v>0</v>
      </c>
      <c r="AH18" s="177">
        <v>0</v>
      </c>
      <c r="AI18" s="177">
        <v>0</v>
      </c>
      <c r="AJ18" s="110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0">
        <v>0</v>
      </c>
      <c r="AR18" s="110">
        <v>0</v>
      </c>
      <c r="AS18" s="110">
        <v>0</v>
      </c>
      <c r="AT18" s="110">
        <v>0</v>
      </c>
      <c r="AU18" s="110">
        <v>0</v>
      </c>
      <c r="AV18" s="110">
        <v>0</v>
      </c>
      <c r="AW18" s="110">
        <v>0</v>
      </c>
      <c r="AX18" s="110">
        <v>0</v>
      </c>
      <c r="AY18" s="111">
        <v>0</v>
      </c>
    </row>
    <row r="19" spans="1:51" x14ac:dyDescent="0.25">
      <c r="A19" s="112" t="s">
        <v>18</v>
      </c>
      <c r="B19" s="101" t="s">
        <v>133</v>
      </c>
      <c r="C19" s="178">
        <v>8.5999999999999993E-2</v>
      </c>
      <c r="D19" s="178">
        <v>0.08</v>
      </c>
      <c r="E19" s="178">
        <v>5.7000000000000002E-2</v>
      </c>
      <c r="F19" s="178">
        <v>4.4999999999999998E-2</v>
      </c>
      <c r="G19" s="178">
        <v>3.2000000000000001E-2</v>
      </c>
      <c r="H19" s="178">
        <v>2.1999999999999999E-2</v>
      </c>
      <c r="I19" s="178">
        <v>1.7999999999999999E-2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8">
        <v>0</v>
      </c>
      <c r="T19" s="178">
        <v>0</v>
      </c>
      <c r="U19" s="178">
        <v>0</v>
      </c>
      <c r="V19" s="178">
        <v>0</v>
      </c>
      <c r="W19" s="178">
        <v>0</v>
      </c>
      <c r="X19" s="178">
        <v>0</v>
      </c>
      <c r="Y19" s="178">
        <v>0</v>
      </c>
      <c r="Z19" s="178">
        <v>0</v>
      </c>
      <c r="AA19" s="178">
        <v>0</v>
      </c>
      <c r="AB19" s="178">
        <v>0</v>
      </c>
      <c r="AC19" s="178">
        <v>0</v>
      </c>
      <c r="AD19" s="178">
        <v>0</v>
      </c>
      <c r="AE19" s="178">
        <v>0</v>
      </c>
      <c r="AF19" s="178">
        <v>0</v>
      </c>
      <c r="AG19" s="178">
        <v>0</v>
      </c>
      <c r="AH19" s="178">
        <v>0</v>
      </c>
      <c r="AI19" s="178">
        <v>0</v>
      </c>
      <c r="AJ19" s="113">
        <v>0</v>
      </c>
      <c r="AK19" s="113">
        <v>0</v>
      </c>
      <c r="AL19" s="113">
        <v>0</v>
      </c>
      <c r="AM19" s="113">
        <v>0</v>
      </c>
      <c r="AN19" s="113">
        <v>0</v>
      </c>
      <c r="AO19" s="113">
        <v>0</v>
      </c>
      <c r="AP19" s="113">
        <v>0</v>
      </c>
      <c r="AQ19" s="113">
        <v>0</v>
      </c>
      <c r="AR19" s="113">
        <v>0</v>
      </c>
      <c r="AS19" s="113">
        <v>0</v>
      </c>
      <c r="AT19" s="113">
        <v>0</v>
      </c>
      <c r="AU19" s="113">
        <v>0</v>
      </c>
      <c r="AV19" s="113">
        <v>0</v>
      </c>
      <c r="AW19" s="113">
        <v>0</v>
      </c>
      <c r="AX19" s="113">
        <v>0</v>
      </c>
      <c r="AY19" s="114">
        <v>0</v>
      </c>
    </row>
    <row r="20" spans="1:51" x14ac:dyDescent="0.25">
      <c r="A20" s="109" t="s">
        <v>9</v>
      </c>
      <c r="B20" s="99" t="s">
        <v>28</v>
      </c>
      <c r="C20" s="177">
        <v>4.701010193657746E-2</v>
      </c>
      <c r="D20" s="177">
        <v>5.8645206426999372E-2</v>
      </c>
      <c r="E20" s="177">
        <v>5.222866801785133E-2</v>
      </c>
      <c r="F20" s="177">
        <v>4.6342541297268412E-2</v>
      </c>
      <c r="G20" s="177">
        <v>4.0799804570452604E-2</v>
      </c>
      <c r="H20" s="177">
        <v>2.7216901552835297E-2</v>
      </c>
      <c r="I20" s="177">
        <v>1.8431409705273238E-2</v>
      </c>
      <c r="J20" s="177">
        <v>1.3726057544509392E-2</v>
      </c>
      <c r="K20" s="177">
        <v>1.0824672476523411E-2</v>
      </c>
      <c r="L20" s="177">
        <v>8.8234933418921049E-3</v>
      </c>
      <c r="M20" s="177">
        <v>7.4830239787876509E-3</v>
      </c>
      <c r="N20" s="177">
        <v>6.4363462708528548E-3</v>
      </c>
      <c r="O20" s="177">
        <v>5.6014865685777978E-3</v>
      </c>
      <c r="P20" s="177">
        <v>4.9535306197618359E-3</v>
      </c>
      <c r="Q20" s="177">
        <v>4.4553209655784779E-3</v>
      </c>
      <c r="R20" s="177">
        <v>2.3916575889460158E-3</v>
      </c>
      <c r="S20" s="177">
        <v>0</v>
      </c>
      <c r="T20" s="177">
        <v>0</v>
      </c>
      <c r="U20" s="177">
        <v>0</v>
      </c>
      <c r="V20" s="177">
        <v>0</v>
      </c>
      <c r="W20" s="177">
        <v>0</v>
      </c>
      <c r="X20" s="177">
        <v>0</v>
      </c>
      <c r="Y20" s="177">
        <v>0</v>
      </c>
      <c r="Z20" s="177">
        <v>0</v>
      </c>
      <c r="AA20" s="177">
        <v>0</v>
      </c>
      <c r="AB20" s="177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7">
        <v>0</v>
      </c>
      <c r="AI20" s="177">
        <v>0</v>
      </c>
      <c r="AJ20" s="110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0">
        <v>0</v>
      </c>
      <c r="AQ20" s="110">
        <v>0</v>
      </c>
      <c r="AR20" s="110">
        <v>0</v>
      </c>
      <c r="AS20" s="110">
        <v>0</v>
      </c>
      <c r="AT20" s="110">
        <v>0</v>
      </c>
      <c r="AU20" s="110">
        <v>0</v>
      </c>
      <c r="AV20" s="110">
        <v>0</v>
      </c>
      <c r="AW20" s="110">
        <v>0</v>
      </c>
      <c r="AX20" s="110">
        <v>0</v>
      </c>
      <c r="AY20" s="111">
        <v>0</v>
      </c>
    </row>
    <row r="21" spans="1:51" x14ac:dyDescent="0.25">
      <c r="A21" s="112" t="s">
        <v>2</v>
      </c>
      <c r="B21" s="101" t="s">
        <v>133</v>
      </c>
      <c r="C21" s="178">
        <v>0.03</v>
      </c>
      <c r="D21" s="178">
        <v>0.05</v>
      </c>
      <c r="E21" s="178">
        <v>0.04</v>
      </c>
      <c r="F21" s="178">
        <v>0.04</v>
      </c>
      <c r="G21" s="178">
        <v>0.04</v>
      </c>
      <c r="H21" s="178">
        <v>0.04</v>
      </c>
      <c r="I21" s="178">
        <v>0.03</v>
      </c>
      <c r="J21" s="178">
        <v>0.03</v>
      </c>
      <c r="K21" s="178">
        <v>0.03</v>
      </c>
      <c r="L21" s="178">
        <v>0.02</v>
      </c>
      <c r="M21" s="178">
        <v>0.02</v>
      </c>
      <c r="N21" s="178">
        <v>0.01</v>
      </c>
      <c r="O21" s="178">
        <v>0.01</v>
      </c>
      <c r="P21" s="178">
        <v>0.01</v>
      </c>
      <c r="Q21" s="178">
        <v>0.01</v>
      </c>
      <c r="R21" s="178">
        <v>0.01</v>
      </c>
      <c r="S21" s="178">
        <v>0.01</v>
      </c>
      <c r="T21" s="178">
        <v>0</v>
      </c>
      <c r="U21" s="178">
        <v>0</v>
      </c>
      <c r="V21" s="178">
        <v>0</v>
      </c>
      <c r="W21" s="178">
        <v>0</v>
      </c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8">
        <v>0</v>
      </c>
      <c r="AD21" s="178">
        <v>0</v>
      </c>
      <c r="AE21" s="178">
        <v>0</v>
      </c>
      <c r="AF21" s="178">
        <v>0</v>
      </c>
      <c r="AG21" s="178">
        <v>0</v>
      </c>
      <c r="AH21" s="178">
        <v>0</v>
      </c>
      <c r="AI21" s="178">
        <v>0</v>
      </c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4"/>
    </row>
    <row r="22" spans="1:51" x14ac:dyDescent="0.25">
      <c r="A22" s="109" t="s">
        <v>11</v>
      </c>
      <c r="B22" s="99" t="s">
        <v>133</v>
      </c>
      <c r="C22" s="177">
        <v>7.0889025571630902E-3</v>
      </c>
      <c r="D22" s="177">
        <v>6.4090273627820538E-3</v>
      </c>
      <c r="E22" s="177">
        <v>5.3983087737213935E-3</v>
      </c>
      <c r="F22" s="177">
        <v>4.6164728950162286E-3</v>
      </c>
      <c r="G22" s="177">
        <v>3.9972677390553279E-3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 s="177">
        <v>0</v>
      </c>
      <c r="O22" s="177">
        <v>0</v>
      </c>
      <c r="P22" s="177">
        <v>0</v>
      </c>
      <c r="Q22" s="177">
        <v>0</v>
      </c>
      <c r="R22" s="177">
        <v>0</v>
      </c>
      <c r="S22" s="177">
        <v>0</v>
      </c>
      <c r="T22" s="177">
        <v>0</v>
      </c>
      <c r="U22" s="177">
        <v>0</v>
      </c>
      <c r="V22" s="177">
        <v>0</v>
      </c>
      <c r="W22" s="177">
        <v>0</v>
      </c>
      <c r="X22" s="177">
        <v>0</v>
      </c>
      <c r="Y22" s="177">
        <v>0</v>
      </c>
      <c r="Z22" s="177">
        <v>0</v>
      </c>
      <c r="AA22" s="177">
        <v>0</v>
      </c>
      <c r="AB22" s="177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7">
        <v>0</v>
      </c>
      <c r="AI22" s="177">
        <v>0</v>
      </c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1"/>
    </row>
    <row r="23" spans="1:51" x14ac:dyDescent="0.25">
      <c r="A23" s="112" t="s">
        <v>17</v>
      </c>
      <c r="B23" s="101" t="s">
        <v>133</v>
      </c>
      <c r="C23" s="178">
        <v>1.036E-3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  <c r="AH23" s="178">
        <v>0</v>
      </c>
      <c r="AI23" s="178">
        <v>0</v>
      </c>
      <c r="AJ23" s="113">
        <v>0</v>
      </c>
      <c r="AK23" s="113">
        <v>0</v>
      </c>
      <c r="AL23" s="113">
        <v>0</v>
      </c>
      <c r="AM23" s="113">
        <v>0</v>
      </c>
      <c r="AN23" s="113">
        <v>0</v>
      </c>
      <c r="AO23" s="113">
        <v>0</v>
      </c>
      <c r="AP23" s="113">
        <v>0</v>
      </c>
      <c r="AQ23" s="113">
        <v>0</v>
      </c>
      <c r="AR23" s="113">
        <v>0</v>
      </c>
      <c r="AS23" s="113">
        <v>0</v>
      </c>
      <c r="AT23" s="113">
        <v>0</v>
      </c>
      <c r="AU23" s="113">
        <v>0</v>
      </c>
      <c r="AV23" s="113">
        <v>0</v>
      </c>
      <c r="AW23" s="113">
        <v>0</v>
      </c>
      <c r="AX23" s="113">
        <v>0</v>
      </c>
      <c r="AY23" s="114">
        <v>0</v>
      </c>
    </row>
    <row r="24" spans="1:51" x14ac:dyDescent="0.25">
      <c r="A24" s="115" t="s">
        <v>34</v>
      </c>
      <c r="B24" s="106"/>
      <c r="C24" s="179">
        <f t="shared" ref="C24:AY24" si="0">SUM(C4:C23)</f>
        <v>9.7009934983366932</v>
      </c>
      <c r="D24" s="179">
        <f t="shared" si="0"/>
        <v>9.315531189988139</v>
      </c>
      <c r="E24" s="179">
        <f t="shared" si="0"/>
        <v>8.3071888714684494</v>
      </c>
      <c r="F24" s="179">
        <f t="shared" si="0"/>
        <v>7.2510952129709114</v>
      </c>
      <c r="G24" s="179">
        <f t="shared" si="0"/>
        <v>6.9151606400727781</v>
      </c>
      <c r="H24" s="179">
        <f t="shared" si="0"/>
        <v>5.4197662781410587</v>
      </c>
      <c r="I24" s="179">
        <f t="shared" si="0"/>
        <v>3.642547463697162</v>
      </c>
      <c r="J24" s="179">
        <f t="shared" si="0"/>
        <v>3.0105526495143384</v>
      </c>
      <c r="K24" s="179">
        <f t="shared" si="0"/>
        <v>2.446271808649525</v>
      </c>
      <c r="L24" s="179">
        <f t="shared" si="0"/>
        <v>1.932977577480999</v>
      </c>
      <c r="M24" s="179">
        <f t="shared" si="0"/>
        <v>1.6854031746936935</v>
      </c>
      <c r="N24" s="179">
        <f t="shared" si="0"/>
        <v>1.2551050101329571</v>
      </c>
      <c r="O24" s="179">
        <f t="shared" si="0"/>
        <v>1.1838004244555571</v>
      </c>
      <c r="P24" s="179">
        <f t="shared" si="0"/>
        <v>0.94110875226558832</v>
      </c>
      <c r="Q24" s="179">
        <f t="shared" si="0"/>
        <v>0.83370736062418538</v>
      </c>
      <c r="R24" s="179">
        <f t="shared" si="0"/>
        <v>0.73016479723247252</v>
      </c>
      <c r="S24" s="179">
        <f t="shared" si="0"/>
        <v>0.60333560191601066</v>
      </c>
      <c r="T24" s="179">
        <f t="shared" si="0"/>
        <v>0.4964132565340767</v>
      </c>
      <c r="U24" s="179">
        <f t="shared" si="0"/>
        <v>0.41000563669595325</v>
      </c>
      <c r="V24" s="179">
        <f t="shared" si="0"/>
        <v>0.29143921638964948</v>
      </c>
      <c r="W24" s="179">
        <f t="shared" si="0"/>
        <v>0.25737950700522</v>
      </c>
      <c r="X24" s="179">
        <f t="shared" si="0"/>
        <v>0.22594099323019462</v>
      </c>
      <c r="Y24" s="179">
        <f t="shared" si="0"/>
        <v>0.19681632637086513</v>
      </c>
      <c r="Z24" s="179">
        <f t="shared" si="0"/>
        <v>0.18784352645347718</v>
      </c>
      <c r="AA24" s="179">
        <f t="shared" si="0"/>
        <v>0.14012910113051344</v>
      </c>
      <c r="AB24" s="179">
        <f t="shared" si="0"/>
        <v>0.13307501620614068</v>
      </c>
      <c r="AC24" s="179">
        <f t="shared" si="0"/>
        <v>0.12704284457884071</v>
      </c>
      <c r="AD24" s="179">
        <f t="shared" si="0"/>
        <v>0.12079797384701285</v>
      </c>
      <c r="AE24" s="179">
        <f t="shared" si="0"/>
        <v>0.11542208305395779</v>
      </c>
      <c r="AF24" s="179">
        <f t="shared" si="0"/>
        <v>9.4381104190414664E-2</v>
      </c>
      <c r="AG24" s="179">
        <f t="shared" si="0"/>
        <v>7.5030589052746094E-2</v>
      </c>
      <c r="AH24" s="179">
        <f t="shared" si="0"/>
        <v>7.1778451758570033E-2</v>
      </c>
      <c r="AI24" s="179">
        <f t="shared" si="0"/>
        <v>6.8953775342146861E-2</v>
      </c>
      <c r="AJ24" s="116">
        <f t="shared" si="0"/>
        <v>0</v>
      </c>
      <c r="AK24" s="116">
        <f t="shared" si="0"/>
        <v>0</v>
      </c>
      <c r="AL24" s="116">
        <f t="shared" si="0"/>
        <v>0</v>
      </c>
      <c r="AM24" s="116">
        <f t="shared" si="0"/>
        <v>0</v>
      </c>
      <c r="AN24" s="116">
        <f t="shared" si="0"/>
        <v>0</v>
      </c>
      <c r="AO24" s="116">
        <f t="shared" si="0"/>
        <v>0</v>
      </c>
      <c r="AP24" s="116">
        <f t="shared" si="0"/>
        <v>0</v>
      </c>
      <c r="AQ24" s="116">
        <f t="shared" si="0"/>
        <v>0</v>
      </c>
      <c r="AR24" s="116">
        <f t="shared" si="0"/>
        <v>0</v>
      </c>
      <c r="AS24" s="116">
        <f t="shared" si="0"/>
        <v>0</v>
      </c>
      <c r="AT24" s="116">
        <f t="shared" si="0"/>
        <v>0</v>
      </c>
      <c r="AU24" s="116">
        <f t="shared" si="0"/>
        <v>0</v>
      </c>
      <c r="AV24" s="116">
        <f t="shared" si="0"/>
        <v>0</v>
      </c>
      <c r="AW24" s="116">
        <f t="shared" si="0"/>
        <v>0</v>
      </c>
      <c r="AX24" s="116">
        <f t="shared" si="0"/>
        <v>0</v>
      </c>
      <c r="AY24" s="117">
        <f t="shared" si="0"/>
        <v>0</v>
      </c>
    </row>
    <row r="27" spans="1:51" x14ac:dyDescent="0.25">
      <c r="B27" s="167"/>
    </row>
    <row r="28" spans="1:51" x14ac:dyDescent="0.25">
      <c r="B28" s="167"/>
    </row>
    <row r="29" spans="1:51" x14ac:dyDescent="0.25">
      <c r="B29" s="167"/>
    </row>
    <row r="30" spans="1:51" x14ac:dyDescent="0.25">
      <c r="B30" s="167"/>
    </row>
    <row r="31" spans="1:51" x14ac:dyDescent="0.25">
      <c r="B31" s="167"/>
    </row>
    <row r="32" spans="1:51" x14ac:dyDescent="0.25">
      <c r="B32" s="167"/>
    </row>
    <row r="33" spans="2:2" x14ac:dyDescent="0.25">
      <c r="B33" s="167"/>
    </row>
    <row r="34" spans="2:2" x14ac:dyDescent="0.25">
      <c r="B34" s="167"/>
    </row>
    <row r="35" spans="2:2" x14ac:dyDescent="0.25">
      <c r="B35" s="167"/>
    </row>
    <row r="36" spans="2:2" x14ac:dyDescent="0.25">
      <c r="B36" s="167"/>
    </row>
    <row r="37" spans="2:2" x14ac:dyDescent="0.25">
      <c r="B37" s="167"/>
    </row>
    <row r="38" spans="2:2" x14ac:dyDescent="0.25">
      <c r="B38" s="167"/>
    </row>
    <row r="39" spans="2:2" x14ac:dyDescent="0.25">
      <c r="B39" s="167"/>
    </row>
    <row r="40" spans="2:2" x14ac:dyDescent="0.25">
      <c r="B40" s="167"/>
    </row>
    <row r="41" spans="2:2" x14ac:dyDescent="0.25">
      <c r="B41" s="167"/>
    </row>
    <row r="42" spans="2:2" x14ac:dyDescent="0.25">
      <c r="B42" s="167"/>
    </row>
    <row r="43" spans="2:2" x14ac:dyDescent="0.25">
      <c r="B43" s="167"/>
    </row>
    <row r="44" spans="2:2" x14ac:dyDescent="0.25">
      <c r="B44" s="167"/>
    </row>
    <row r="45" spans="2:2" x14ac:dyDescent="0.25">
      <c r="B45" s="167"/>
    </row>
    <row r="46" spans="2:2" x14ac:dyDescent="0.25">
      <c r="B46" s="167"/>
    </row>
  </sheetData>
  <pageMargins left="0.70866141732283472" right="0.70866141732283472" top="0.74803149606299213" bottom="0.74803149606299213" header="0.31496062992125984" footer="0.31496062992125984"/>
  <pageSetup paperSize="8" scale="7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D46"/>
  <sheetViews>
    <sheetView workbookViewId="0"/>
  </sheetViews>
  <sheetFormatPr defaultRowHeight="15" x14ac:dyDescent="0.25"/>
  <cols>
    <col min="1" max="1" width="19" style="80" customWidth="1"/>
    <col min="2" max="2" width="33.42578125" style="80" bestFit="1" customWidth="1"/>
    <col min="3" max="3" width="23" style="80" bestFit="1" customWidth="1"/>
    <col min="4" max="4" width="12.140625" style="80" customWidth="1"/>
    <col min="5" max="7" width="9.140625" style="80"/>
    <col min="8" max="8" width="10.5703125" style="80" bestFit="1" customWidth="1"/>
    <col min="9" max="11" width="10.42578125" style="80" bestFit="1" customWidth="1"/>
    <col min="12" max="16384" width="9.140625" style="80"/>
  </cols>
  <sheetData>
    <row r="2" spans="1:4" ht="15.75" thickBot="1" x14ac:dyDescent="0.3">
      <c r="A2" s="81" t="s">
        <v>251</v>
      </c>
    </row>
    <row r="3" spans="1:4" x14ac:dyDescent="0.25">
      <c r="A3" s="82"/>
      <c r="B3" s="83" t="s">
        <v>141</v>
      </c>
      <c r="C3" s="83" t="s">
        <v>142</v>
      </c>
      <c r="D3" s="84" t="s">
        <v>140</v>
      </c>
    </row>
    <row r="4" spans="1:4" x14ac:dyDescent="0.25">
      <c r="A4" s="221" t="s">
        <v>11</v>
      </c>
      <c r="B4" s="90">
        <f>VLOOKUP($A4,'Oil and Condensate'!$A$6:$T$25,16,0)</f>
        <v>2.750915E-2</v>
      </c>
      <c r="C4" s="90">
        <f>VLOOKUP($A4,'Oil and Condensate'!$A$6:$T$25,17,0)</f>
        <v>0.15114019000000001</v>
      </c>
      <c r="D4" s="86">
        <f t="shared" ref="D4:D19" si="0">B4/SUM($B$4:$B$19)</f>
        <v>4.0673636377866728E-4</v>
      </c>
    </row>
    <row r="5" spans="1:4" x14ac:dyDescent="0.25">
      <c r="A5" s="221" t="s">
        <v>14</v>
      </c>
      <c r="B5" s="90">
        <f>VLOOKUP($A5,'Oil and Condensate'!$A$6:$T$25,16,0)</f>
        <v>0.17199999999999999</v>
      </c>
      <c r="C5" s="90">
        <f>VLOOKUP($A5,'Oil and Condensate'!$A$6:$T$25,17,0)</f>
        <v>1.0094979100000001</v>
      </c>
      <c r="D5" s="86">
        <f t="shared" si="0"/>
        <v>2.5431049149076132E-3</v>
      </c>
    </row>
    <row r="6" spans="1:4" x14ac:dyDescent="0.25">
      <c r="A6" s="221" t="s">
        <v>9</v>
      </c>
      <c r="B6" s="90">
        <f>VLOOKUP($A6,'Oil and Condensate'!$A$6:$T$25,16,0)</f>
        <v>0.35513384999999997</v>
      </c>
      <c r="C6" s="90">
        <f>VLOOKUP($A6,'Oil and Condensate'!$A$6:$T$25,17,0)</f>
        <v>1.7405173599999999</v>
      </c>
      <c r="D6" s="86">
        <f t="shared" si="0"/>
        <v>5.2508292987503667E-3</v>
      </c>
    </row>
    <row r="7" spans="1:4" x14ac:dyDescent="0.25">
      <c r="A7" s="221" t="s">
        <v>2</v>
      </c>
      <c r="B7" s="90">
        <f>VLOOKUP($A7,'Oil and Condensate'!$A$6:$T$25,16,0)</f>
        <v>0.44</v>
      </c>
      <c r="C7" s="90">
        <f>VLOOKUP($A7,'Oil and Condensate'!$A$6:$T$25,17,0)</f>
        <v>2.6619496900000001</v>
      </c>
      <c r="D7" s="86">
        <f t="shared" si="0"/>
        <v>6.5056172241822674E-3</v>
      </c>
    </row>
    <row r="8" spans="1:4" x14ac:dyDescent="0.25">
      <c r="A8" s="221" t="s">
        <v>6</v>
      </c>
      <c r="B8" s="90">
        <f>VLOOKUP($A8,'Oil and Condensate'!$A$6:$T$25,16,0)</f>
        <v>1.0156528499999999</v>
      </c>
      <c r="C8" s="90">
        <f>VLOOKUP($A8,'Oil and Condensate'!$A$6:$T$25,17,0)</f>
        <v>5.5283868700000003</v>
      </c>
      <c r="D8" s="86">
        <f t="shared" si="0"/>
        <v>1.5016928806249564E-2</v>
      </c>
    </row>
    <row r="9" spans="1:4" x14ac:dyDescent="0.25">
      <c r="A9" s="221" t="s">
        <v>15</v>
      </c>
      <c r="B9" s="90">
        <f>VLOOKUP($A9,'Oil and Condensate'!$A$6:$T$25,16,0)</f>
        <v>1.1890000000000001</v>
      </c>
      <c r="C9" s="90">
        <f>VLOOKUP($A9,'Oil and Condensate'!$A$6:$T$25,17,0)</f>
        <v>7.0703958699999996</v>
      </c>
      <c r="D9" s="86">
        <f t="shared" si="0"/>
        <v>1.7579951998983444E-2</v>
      </c>
    </row>
    <row r="10" spans="1:4" x14ac:dyDescent="0.25">
      <c r="A10" s="221" t="s">
        <v>10</v>
      </c>
      <c r="B10" s="90">
        <f>VLOOKUP($A10,'Oil and Condensate'!$A$6:$T$25,16,0)</f>
        <v>1.2195023</v>
      </c>
      <c r="C10" s="90">
        <f>VLOOKUP($A10,'Oil and Condensate'!$A$6:$T$25,17,0)</f>
        <v>7.3981836699999999</v>
      </c>
      <c r="D10" s="86">
        <f t="shared" si="0"/>
        <v>1.8030943563204296E-2</v>
      </c>
    </row>
    <row r="11" spans="1:4" x14ac:dyDescent="0.25">
      <c r="A11" s="221" t="s">
        <v>221</v>
      </c>
      <c r="B11" s="90">
        <f>VLOOKUP($A11,'Oil and Condensate'!$A$6:$T$25,16,0)</f>
        <v>1.9841458999999999</v>
      </c>
      <c r="C11" s="90">
        <f>VLOOKUP($A11,'Oil and Condensate'!$A$6:$T$25,17,0)</f>
        <v>9.7781560699999996</v>
      </c>
      <c r="D11" s="86">
        <f t="shared" si="0"/>
        <v>2.9336576687115059E-2</v>
      </c>
    </row>
    <row r="12" spans="1:4" x14ac:dyDescent="0.25">
      <c r="A12" s="221" t="s">
        <v>4</v>
      </c>
      <c r="B12" s="90">
        <f>VLOOKUP($A12,'Oil and Condensate'!$A$6:$T$25,16,0)</f>
        <v>2.65</v>
      </c>
      <c r="C12" s="90">
        <f>VLOOKUP($A12,'Oil and Condensate'!$A$6:$T$25,17,0)</f>
        <v>14.449367130000001</v>
      </c>
      <c r="D12" s="86">
        <f t="shared" si="0"/>
        <v>3.9181558282006833E-2</v>
      </c>
    </row>
    <row r="13" spans="1:4" x14ac:dyDescent="0.25">
      <c r="A13" s="221" t="s">
        <v>12</v>
      </c>
      <c r="B13" s="90">
        <f>VLOOKUP($A13,'Oil and Condensate'!$A$6:$T$25,16,0)</f>
        <v>3.411</v>
      </c>
      <c r="C13" s="90">
        <f>VLOOKUP($A13,'Oil and Condensate'!$A$6:$T$25,17,0)</f>
        <v>20.405093180000001</v>
      </c>
      <c r="D13" s="86">
        <f t="shared" si="0"/>
        <v>5.0433318981103897E-2</v>
      </c>
    </row>
    <row r="14" spans="1:4" x14ac:dyDescent="0.25">
      <c r="A14" s="221" t="s">
        <v>1</v>
      </c>
      <c r="B14" s="90">
        <f>VLOOKUP($A14,'Oil and Condensate'!$A$6:$T$25,16,0)</f>
        <v>4.8117050900000002</v>
      </c>
      <c r="C14" s="90">
        <f>VLOOKUP($A14,'Oil and Condensate'!$A$6:$T$25,17,0)</f>
        <v>27.410153900000001</v>
      </c>
      <c r="D14" s="86">
        <f t="shared" si="0"/>
        <v>7.1143435252703377E-2</v>
      </c>
    </row>
    <row r="15" spans="1:4" x14ac:dyDescent="0.25">
      <c r="A15" s="221" t="s">
        <v>220</v>
      </c>
      <c r="B15" s="90">
        <f>VLOOKUP($A15,'Oil and Condensate'!$A$6:$T$25,16,0)</f>
        <v>8.3128469999999997</v>
      </c>
      <c r="C15" s="90">
        <f>VLOOKUP($A15,'Oil and Condensate'!$A$6:$T$25,17,0)</f>
        <v>50.515239270000002</v>
      </c>
      <c r="D15" s="86">
        <f t="shared" si="0"/>
        <v>0.12290954687543611</v>
      </c>
    </row>
    <row r="16" spans="1:4" x14ac:dyDescent="0.25">
      <c r="A16" s="221" t="s">
        <v>0</v>
      </c>
      <c r="B16" s="90">
        <f>VLOOKUP($A16,'Oil and Condensate'!$A$6:$T$25,16,0)</f>
        <v>8.3889378400000005</v>
      </c>
      <c r="C16" s="90">
        <f>VLOOKUP($A16,'Oil and Condensate'!$A$6:$T$25,17,0)</f>
        <v>45.535834629999997</v>
      </c>
      <c r="D16" s="86">
        <f t="shared" si="0"/>
        <v>0.12403458751022362</v>
      </c>
    </row>
    <row r="17" spans="1:4" x14ac:dyDescent="0.25">
      <c r="A17" s="221" t="s">
        <v>3</v>
      </c>
      <c r="B17" s="90">
        <f>VLOOKUP($A17,'Oil and Condensate'!$A$6:$T$25,16,0)</f>
        <v>9.94</v>
      </c>
      <c r="C17" s="90">
        <f>VLOOKUP($A17,'Oil and Condensate'!$A$6:$T$25,17,0)</f>
        <v>63.564692430000001</v>
      </c>
      <c r="D17" s="86">
        <f t="shared" si="0"/>
        <v>0.14696780729175393</v>
      </c>
    </row>
    <row r="18" spans="1:4" x14ac:dyDescent="0.25">
      <c r="A18" s="221" t="s">
        <v>222</v>
      </c>
      <c r="B18" s="90">
        <f>VLOOKUP($A18,'Oil and Condensate'!$A$6:$T$25,16,0)</f>
        <v>10.45511995</v>
      </c>
      <c r="C18" s="90">
        <f>VLOOKUP($A18,'Oil and Condensate'!$A$6:$T$25,17,0)</f>
        <v>49.085494480000001</v>
      </c>
      <c r="D18" s="86">
        <f t="shared" si="0"/>
        <v>0.15458411006275374</v>
      </c>
    </row>
    <row r="19" spans="1:4" ht="15.75" thickBot="1" x14ac:dyDescent="0.3">
      <c r="A19" s="222" t="s">
        <v>5</v>
      </c>
      <c r="B19" s="91">
        <f>VLOOKUP($A19,'Oil and Condensate'!$A$6:$T$25,16,0)</f>
        <v>13.261305370000001</v>
      </c>
      <c r="C19" s="91">
        <f>VLOOKUP($A19,'Oil and Condensate'!$A$6:$T$25,17,0)</f>
        <v>73.695582709999996</v>
      </c>
      <c r="D19" s="86">
        <f t="shared" si="0"/>
        <v>0.19607494688684726</v>
      </c>
    </row>
    <row r="25" spans="1:4" x14ac:dyDescent="0.25">
      <c r="B25" s="89"/>
    </row>
    <row r="26" spans="1:4" ht="15.75" thickBot="1" x14ac:dyDescent="0.3">
      <c r="A26" s="81" t="s">
        <v>252</v>
      </c>
    </row>
    <row r="27" spans="1:4" x14ac:dyDescent="0.25">
      <c r="A27" s="82"/>
      <c r="B27" s="83" t="s">
        <v>142</v>
      </c>
      <c r="C27" s="84" t="s">
        <v>140</v>
      </c>
    </row>
    <row r="28" spans="1:4" x14ac:dyDescent="0.25">
      <c r="A28" s="85" t="s">
        <v>14</v>
      </c>
      <c r="B28" s="90">
        <f>VLOOKUP($A28,Gas!$A$6:$S$24,16,0)</f>
        <v>0.13293060000000001</v>
      </c>
      <c r="C28" s="86">
        <f t="shared" ref="C28:C40" si="1">B28/SUM($B$28:$B$44)</f>
        <v>7.0320274022043938E-5</v>
      </c>
    </row>
    <row r="29" spans="1:4" x14ac:dyDescent="0.25">
      <c r="A29" s="85" t="s">
        <v>134</v>
      </c>
      <c r="B29" s="90">
        <f>VLOOKUP($A29,Gas!$A$6:$S$24,16,0)</f>
        <v>0.73429688999999998</v>
      </c>
      <c r="C29" s="86">
        <f t="shared" si="1"/>
        <v>3.8844298091135265E-4</v>
      </c>
    </row>
    <row r="30" spans="1:4" x14ac:dyDescent="0.25">
      <c r="A30" s="220" t="s">
        <v>221</v>
      </c>
      <c r="B30" s="90">
        <f>VLOOKUP($A30,'Gas and LPG Combined'!$A$6:$S$24,16,0)</f>
        <v>0</v>
      </c>
      <c r="C30" s="86">
        <f t="shared" si="1"/>
        <v>0</v>
      </c>
    </row>
    <row r="31" spans="1:4" x14ac:dyDescent="0.25">
      <c r="A31" s="85" t="s">
        <v>15</v>
      </c>
      <c r="B31" s="90">
        <f>VLOOKUP($A31,Gas!$A$6:$S$24,16,0)</f>
        <v>3.4505029</v>
      </c>
      <c r="C31" s="86">
        <f t="shared" si="1"/>
        <v>1.825315686846048E-3</v>
      </c>
    </row>
    <row r="32" spans="1:4" x14ac:dyDescent="0.25">
      <c r="A32" s="85" t="s">
        <v>9</v>
      </c>
      <c r="B32" s="90">
        <f>VLOOKUP($A32,Gas!$A$6:$S$24,16,0)</f>
        <v>10.36623329</v>
      </c>
      <c r="C32" s="86">
        <f t="shared" si="1"/>
        <v>5.4837363671662812E-3</v>
      </c>
    </row>
    <row r="33" spans="1:4" x14ac:dyDescent="0.25">
      <c r="A33" s="85" t="s">
        <v>10</v>
      </c>
      <c r="B33" s="90">
        <f>VLOOKUP($A33,Gas!$A$6:$S$24,16,0)</f>
        <v>31.142279460000001</v>
      </c>
      <c r="C33" s="86">
        <f t="shared" si="1"/>
        <v>1.6474262700223053E-2</v>
      </c>
    </row>
    <row r="34" spans="1:4" x14ac:dyDescent="0.25">
      <c r="A34" s="85" t="s">
        <v>2</v>
      </c>
      <c r="B34" s="90">
        <f>VLOOKUP($A34,Gas!$A$6:$S$24,16,0)</f>
        <v>61.233246710000003</v>
      </c>
      <c r="C34" s="86">
        <f t="shared" si="1"/>
        <v>3.2392381347158744E-2</v>
      </c>
    </row>
    <row r="35" spans="1:4" x14ac:dyDescent="0.25">
      <c r="A35" s="85" t="s">
        <v>4</v>
      </c>
      <c r="B35" s="90">
        <f>VLOOKUP($A35,Gas!$A$6:$S$24,16,0)</f>
        <v>86.854813730000004</v>
      </c>
      <c r="C35" s="86">
        <f t="shared" si="1"/>
        <v>4.5946187722218847E-2</v>
      </c>
    </row>
    <row r="36" spans="1:4" x14ac:dyDescent="0.25">
      <c r="A36" s="85" t="s">
        <v>30</v>
      </c>
      <c r="B36" s="90">
        <f>VLOOKUP($A36,Gas!$A$6:$S$24,16,0)</f>
        <v>145.38279549999999</v>
      </c>
      <c r="C36" s="86">
        <f t="shared" si="1"/>
        <v>7.6907484188371789E-2</v>
      </c>
    </row>
    <row r="37" spans="1:4" x14ac:dyDescent="0.25">
      <c r="A37" s="85" t="s">
        <v>32</v>
      </c>
      <c r="B37" s="90">
        <f>VLOOKUP($A37,Gas!$A$6:$S$24,16,0)</f>
        <v>265.45178213000003</v>
      </c>
      <c r="C37" s="86">
        <f t="shared" si="1"/>
        <v>0.14042396603206114</v>
      </c>
    </row>
    <row r="38" spans="1:4" x14ac:dyDescent="0.25">
      <c r="A38" s="220" t="s">
        <v>222</v>
      </c>
      <c r="B38" s="90">
        <f>VLOOKUP($A38,Gas!$A$6:$S$24,16,0)</f>
        <v>321.03162062000001</v>
      </c>
      <c r="C38" s="86">
        <f t="shared" si="1"/>
        <v>0.16982569499979125</v>
      </c>
    </row>
    <row r="39" spans="1:4" x14ac:dyDescent="0.25">
      <c r="A39" s="85" t="s">
        <v>31</v>
      </c>
      <c r="B39" s="90">
        <f>VLOOKUP($A39,Gas!$A$6:$S$24,16,0)</f>
        <v>416.57488419999999</v>
      </c>
      <c r="C39" s="86">
        <f t="shared" si="1"/>
        <v>0.22036807181826623</v>
      </c>
    </row>
    <row r="40" spans="1:4" ht="15.75" thickBot="1" x14ac:dyDescent="0.3">
      <c r="A40" s="87" t="s">
        <v>5</v>
      </c>
      <c r="B40" s="91">
        <f>VLOOKUP($A40,Gas!$A$6:$S$24,16,0)</f>
        <v>548.00414183999999</v>
      </c>
      <c r="C40" s="88">
        <f t="shared" si="1"/>
        <v>0.28989413588296326</v>
      </c>
    </row>
    <row r="41" spans="1:4" x14ac:dyDescent="0.25">
      <c r="B41" s="89"/>
    </row>
    <row r="42" spans="1:4" x14ac:dyDescent="0.25">
      <c r="A42" s="81"/>
      <c r="B42" s="81"/>
      <c r="C42" s="81"/>
      <c r="D42" s="81"/>
    </row>
    <row r="43" spans="1:4" x14ac:dyDescent="0.25">
      <c r="A43" s="81"/>
      <c r="B43" s="81"/>
      <c r="C43" s="81"/>
      <c r="D43" s="81"/>
    </row>
    <row r="44" spans="1:4" x14ac:dyDescent="0.25">
      <c r="A44" s="81"/>
      <c r="B44" s="81"/>
      <c r="C44" s="81"/>
      <c r="D44" s="81"/>
    </row>
    <row r="45" spans="1:4" x14ac:dyDescent="0.25">
      <c r="A45" s="81"/>
      <c r="B45" s="81"/>
      <c r="C45" s="81"/>
      <c r="D45" s="81"/>
    </row>
    <row r="46" spans="1:4" x14ac:dyDescent="0.25">
      <c r="A46" s="81"/>
      <c r="B46" s="81"/>
      <c r="C46" s="81"/>
      <c r="D46" s="81"/>
    </row>
  </sheetData>
  <sortState xmlns:xlrd2="http://schemas.microsoft.com/office/spreadsheetml/2017/richdata2" ref="A29:C49">
    <sortCondition ref="B29:B4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0"/>
  <sheetViews>
    <sheetView zoomScale="85" zoomScaleNormal="85" zoomScaleSheetLayoutView="85" workbookViewId="0"/>
  </sheetViews>
  <sheetFormatPr defaultRowHeight="14.25" x14ac:dyDescent="0.2"/>
  <cols>
    <col min="1" max="1" width="19.28515625" style="23" customWidth="1"/>
    <col min="2" max="2" width="15" style="23" customWidth="1"/>
    <col min="3" max="20" width="10.7109375" style="23" customWidth="1"/>
    <col min="21" max="16384" width="9.140625" style="23"/>
  </cols>
  <sheetData>
    <row r="1" spans="1:21" x14ac:dyDescent="0.2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1" ht="15" x14ac:dyDescent="0.25">
      <c r="A2" s="9" t="s">
        <v>216</v>
      </c>
      <c r="B2" s="9"/>
    </row>
    <row r="3" spans="1:21" ht="15" thickBot="1" x14ac:dyDescent="0.25"/>
    <row r="4" spans="1:21" ht="32.25" customHeight="1" thickBot="1" x14ac:dyDescent="0.25">
      <c r="A4" s="228" t="s">
        <v>25</v>
      </c>
      <c r="B4" s="228" t="s">
        <v>26</v>
      </c>
      <c r="C4" s="230" t="s">
        <v>122</v>
      </c>
      <c r="D4" s="231"/>
      <c r="E4" s="232"/>
      <c r="F4" s="225" t="s">
        <v>123</v>
      </c>
      <c r="G4" s="226"/>
      <c r="H4" s="227"/>
      <c r="I4" s="225" t="s">
        <v>124</v>
      </c>
      <c r="J4" s="226"/>
      <c r="K4" s="227"/>
      <c r="L4" s="225" t="s">
        <v>217</v>
      </c>
      <c r="M4" s="226"/>
      <c r="N4" s="227"/>
      <c r="O4" s="225" t="s">
        <v>218</v>
      </c>
      <c r="P4" s="226"/>
      <c r="Q4" s="227"/>
      <c r="R4" s="225" t="s">
        <v>219</v>
      </c>
      <c r="S4" s="226"/>
      <c r="T4" s="227"/>
    </row>
    <row r="5" spans="1:21" ht="32.25" customHeight="1" thickBot="1" x14ac:dyDescent="0.25">
      <c r="A5" s="229"/>
      <c r="B5" s="229"/>
      <c r="C5" s="25" t="s">
        <v>20</v>
      </c>
      <c r="D5" s="26" t="s">
        <v>27</v>
      </c>
      <c r="E5" s="27" t="s">
        <v>21</v>
      </c>
      <c r="F5" s="25" t="s">
        <v>20</v>
      </c>
      <c r="G5" s="26" t="s">
        <v>27</v>
      </c>
      <c r="H5" s="27" t="s">
        <v>21</v>
      </c>
      <c r="I5" s="25" t="s">
        <v>20</v>
      </c>
      <c r="J5" s="26" t="s">
        <v>27</v>
      </c>
      <c r="K5" s="27" t="s">
        <v>21</v>
      </c>
      <c r="L5" s="25" t="s">
        <v>20</v>
      </c>
      <c r="M5" s="26" t="s">
        <v>27</v>
      </c>
      <c r="N5" s="27" t="s">
        <v>21</v>
      </c>
      <c r="O5" s="25" t="s">
        <v>20</v>
      </c>
      <c r="P5" s="26" t="s">
        <v>27</v>
      </c>
      <c r="Q5" s="27" t="s">
        <v>21</v>
      </c>
      <c r="R5" s="25" t="s">
        <v>20</v>
      </c>
      <c r="S5" s="26" t="s">
        <v>27</v>
      </c>
      <c r="T5" s="27" t="s">
        <v>21</v>
      </c>
    </row>
    <row r="6" spans="1:21" ht="15" customHeight="1" x14ac:dyDescent="0.25">
      <c r="A6" s="181" t="s">
        <v>1</v>
      </c>
      <c r="B6" s="181" t="s">
        <v>28</v>
      </c>
      <c r="C6" s="182">
        <v>35.718829540314502</v>
      </c>
      <c r="D6" s="183">
        <v>224.66467158</v>
      </c>
      <c r="E6" s="184">
        <v>1290.29145485</v>
      </c>
      <c r="F6" s="182">
        <v>35.9238295403145</v>
      </c>
      <c r="G6" s="183">
        <v>225.95408275</v>
      </c>
      <c r="H6" s="184">
        <v>1297.6366594900001</v>
      </c>
      <c r="I6" s="182">
        <v>36.474829540314502</v>
      </c>
      <c r="J6" s="183">
        <v>229.41976837000001</v>
      </c>
      <c r="K6" s="184">
        <v>1317.37913635</v>
      </c>
      <c r="L6" s="182">
        <v>0.56000000000000005</v>
      </c>
      <c r="M6" s="183">
        <v>3.5222939200000001</v>
      </c>
      <c r="N6" s="184">
        <v>20.064949259999999</v>
      </c>
      <c r="O6" s="182">
        <v>0.76500000000000001</v>
      </c>
      <c r="P6" s="183">
        <v>4.8117050900000002</v>
      </c>
      <c r="Q6" s="184">
        <v>27.410153900000001</v>
      </c>
      <c r="R6" s="182">
        <v>1.3160000000000001</v>
      </c>
      <c r="S6" s="183">
        <v>8.2773907100000006</v>
      </c>
      <c r="T6" s="184">
        <v>47.152630760000001</v>
      </c>
      <c r="U6"/>
    </row>
    <row r="7" spans="1:21" ht="15" x14ac:dyDescent="0.25">
      <c r="A7" s="185" t="s">
        <v>4</v>
      </c>
      <c r="B7" s="185" t="s">
        <v>28</v>
      </c>
      <c r="C7" s="186">
        <v>10.666457957</v>
      </c>
      <c r="D7" s="187">
        <v>67.09</v>
      </c>
      <c r="E7" s="188">
        <v>365.81435492000003</v>
      </c>
      <c r="F7" s="186">
        <v>10.9701237</v>
      </c>
      <c r="G7" s="187">
        <v>69</v>
      </c>
      <c r="H7" s="188">
        <v>376.22880443000003</v>
      </c>
      <c r="I7" s="186">
        <v>11.219733761000001</v>
      </c>
      <c r="J7" s="187">
        <v>70.569999999999993</v>
      </c>
      <c r="K7" s="188">
        <v>384.78937287999997</v>
      </c>
      <c r="L7" s="186">
        <v>0.11765060200000001</v>
      </c>
      <c r="M7" s="187">
        <v>0.74</v>
      </c>
      <c r="N7" s="188">
        <v>4.0349176099999999</v>
      </c>
      <c r="O7" s="186">
        <v>0.42131634499999998</v>
      </c>
      <c r="P7" s="187">
        <v>2.65</v>
      </c>
      <c r="Q7" s="188">
        <v>14.449367130000001</v>
      </c>
      <c r="R7" s="186">
        <v>0.67092640599999998</v>
      </c>
      <c r="S7" s="187">
        <v>4.22</v>
      </c>
      <c r="T7" s="188">
        <v>23.00993558</v>
      </c>
      <c r="U7"/>
    </row>
    <row r="8" spans="1:21" ht="15" x14ac:dyDescent="0.25">
      <c r="A8" s="185" t="s">
        <v>5</v>
      </c>
      <c r="B8" s="185" t="s">
        <v>28</v>
      </c>
      <c r="C8" s="186">
        <v>8.9766253365717592</v>
      </c>
      <c r="D8" s="187">
        <v>56.461272919999999</v>
      </c>
      <c r="E8" s="188">
        <v>313.76597485000002</v>
      </c>
      <c r="F8" s="186">
        <v>9.2135992779821194</v>
      </c>
      <c r="G8" s="187">
        <v>57.951794120000002</v>
      </c>
      <c r="H8" s="188">
        <v>322.04908313999999</v>
      </c>
      <c r="I8" s="186">
        <v>9.5033857985613999</v>
      </c>
      <c r="J8" s="187">
        <v>59.77449644</v>
      </c>
      <c r="K8" s="188">
        <v>332.17818474000001</v>
      </c>
      <c r="L8" s="186">
        <v>1.8714051946091601</v>
      </c>
      <c r="M8" s="187">
        <v>11.770784170000001</v>
      </c>
      <c r="N8" s="188">
        <v>65.412474419999995</v>
      </c>
      <c r="O8" s="186">
        <v>2.1083791360195199</v>
      </c>
      <c r="P8" s="187">
        <v>13.261305370000001</v>
      </c>
      <c r="Q8" s="188">
        <v>73.695582709999996</v>
      </c>
      <c r="R8" s="186">
        <v>2.3981656565987999</v>
      </c>
      <c r="S8" s="187">
        <v>15.08400769</v>
      </c>
      <c r="T8" s="188">
        <v>83.824684320000003</v>
      </c>
      <c r="U8"/>
    </row>
    <row r="9" spans="1:21" ht="15" x14ac:dyDescent="0.25">
      <c r="A9" s="185" t="s">
        <v>2</v>
      </c>
      <c r="B9" s="185" t="s">
        <v>117</v>
      </c>
      <c r="C9" s="186">
        <v>7.5423575119999997</v>
      </c>
      <c r="D9" s="187">
        <v>47.44</v>
      </c>
      <c r="E9" s="188">
        <v>287.00657594</v>
      </c>
      <c r="F9" s="186">
        <v>7.6107220509999998</v>
      </c>
      <c r="G9" s="187">
        <v>47.87</v>
      </c>
      <c r="H9" s="188">
        <v>289.60802676999998</v>
      </c>
      <c r="I9" s="186">
        <v>7.6727270980000002</v>
      </c>
      <c r="J9" s="187">
        <v>48.26</v>
      </c>
      <c r="K9" s="188">
        <v>291.96748217999999</v>
      </c>
      <c r="L9" s="186">
        <v>1.5898729999999999E-3</v>
      </c>
      <c r="M9" s="187">
        <v>0.01</v>
      </c>
      <c r="N9" s="188">
        <v>6.0498860000000002E-2</v>
      </c>
      <c r="O9" s="186">
        <v>6.9954411999999994E-2</v>
      </c>
      <c r="P9" s="187">
        <v>0.44</v>
      </c>
      <c r="Q9" s="188">
        <v>2.6619496900000001</v>
      </c>
      <c r="R9" s="186">
        <v>0.131959459</v>
      </c>
      <c r="S9" s="187">
        <v>0.83</v>
      </c>
      <c r="T9" s="188">
        <v>5.0214051</v>
      </c>
      <c r="U9"/>
    </row>
    <row r="10" spans="1:21" ht="15" x14ac:dyDescent="0.25">
      <c r="A10" s="185" t="s">
        <v>220</v>
      </c>
      <c r="B10" s="185" t="s">
        <v>117</v>
      </c>
      <c r="C10" s="186">
        <v>6.5381411340248397</v>
      </c>
      <c r="D10" s="187">
        <v>41.123669210000003</v>
      </c>
      <c r="E10" s="188">
        <v>250.62615923000001</v>
      </c>
      <c r="F10" s="186">
        <v>7.0434310391911596</v>
      </c>
      <c r="G10" s="187">
        <v>44.301847000000002</v>
      </c>
      <c r="H10" s="188">
        <v>269.92522362</v>
      </c>
      <c r="I10" s="186">
        <v>7.88783201991484</v>
      </c>
      <c r="J10" s="187">
        <v>49.612969210000003</v>
      </c>
      <c r="K10" s="188">
        <v>302.24901462000003</v>
      </c>
      <c r="L10" s="186">
        <v>0.81634719432484004</v>
      </c>
      <c r="M10" s="187">
        <v>5.1346692100000002</v>
      </c>
      <c r="N10" s="188">
        <v>31.216174880000001</v>
      </c>
      <c r="O10" s="186">
        <v>1.3216370994911599</v>
      </c>
      <c r="P10" s="187">
        <v>8.3128469999999997</v>
      </c>
      <c r="Q10" s="188">
        <v>50.515239270000002</v>
      </c>
      <c r="R10" s="186">
        <v>2.16603808021484</v>
      </c>
      <c r="S10" s="187">
        <v>13.62396921</v>
      </c>
      <c r="T10" s="188">
        <v>82.839030260000001</v>
      </c>
      <c r="U10"/>
    </row>
    <row r="11" spans="1:21" ht="15" x14ac:dyDescent="0.25">
      <c r="A11" s="185" t="s">
        <v>6</v>
      </c>
      <c r="B11" s="185" t="s">
        <v>117</v>
      </c>
      <c r="C11" s="186">
        <v>6.49982614139416</v>
      </c>
      <c r="D11" s="187">
        <v>40.882675169999999</v>
      </c>
      <c r="E11" s="188">
        <v>222.53198399999999</v>
      </c>
      <c r="F11" s="186">
        <v>6.5804953441832197</v>
      </c>
      <c r="G11" s="187">
        <v>41.390069169999997</v>
      </c>
      <c r="H11" s="188">
        <v>225.29382368</v>
      </c>
      <c r="I11" s="186">
        <v>6.8080310409437201</v>
      </c>
      <c r="J11" s="187">
        <v>42.821225599999998</v>
      </c>
      <c r="K11" s="188">
        <v>233.08387359</v>
      </c>
      <c r="L11" s="186">
        <v>8.0737952507729999E-2</v>
      </c>
      <c r="M11" s="187">
        <v>0.50782643000000005</v>
      </c>
      <c r="N11" s="188">
        <v>2.7641934400000001</v>
      </c>
      <c r="O11" s="186">
        <v>0.16147590501546</v>
      </c>
      <c r="P11" s="187">
        <v>1.0156528499999999</v>
      </c>
      <c r="Q11" s="188">
        <v>5.5283868700000003</v>
      </c>
      <c r="R11" s="186">
        <v>0.38901160177596</v>
      </c>
      <c r="S11" s="187">
        <v>2.4468092800000001</v>
      </c>
      <c r="T11" s="188">
        <v>13.318436780000001</v>
      </c>
      <c r="U11"/>
    </row>
    <row r="12" spans="1:21" ht="15" x14ac:dyDescent="0.25">
      <c r="A12" s="185" t="s">
        <v>15</v>
      </c>
      <c r="B12" s="185" t="s">
        <v>117</v>
      </c>
      <c r="C12" s="186">
        <v>4.7535612826999998</v>
      </c>
      <c r="D12" s="187">
        <v>29.899000000000001</v>
      </c>
      <c r="E12" s="188">
        <v>177.79458872000001</v>
      </c>
      <c r="F12" s="186">
        <v>4.8093658250000004</v>
      </c>
      <c r="G12" s="187">
        <v>30.25</v>
      </c>
      <c r="H12" s="188">
        <v>179.88181238999999</v>
      </c>
      <c r="I12" s="186">
        <v>4.8602417610000002</v>
      </c>
      <c r="J12" s="187">
        <v>30.57</v>
      </c>
      <c r="K12" s="188">
        <v>181.78469437000001</v>
      </c>
      <c r="L12" s="186">
        <v>0.1333903447</v>
      </c>
      <c r="M12" s="187">
        <v>0.83899999999999997</v>
      </c>
      <c r="N12" s="188">
        <v>4.9891186999999997</v>
      </c>
      <c r="O12" s="186">
        <v>0.18903589970000001</v>
      </c>
      <c r="P12" s="187">
        <v>1.1890000000000001</v>
      </c>
      <c r="Q12" s="188">
        <v>7.0703958699999996</v>
      </c>
      <c r="R12" s="186">
        <v>0.2408657595</v>
      </c>
      <c r="S12" s="187">
        <v>1.5149999999999999</v>
      </c>
      <c r="T12" s="188">
        <v>9.0089568799999995</v>
      </c>
      <c r="U12"/>
    </row>
    <row r="13" spans="1:21" ht="15" x14ac:dyDescent="0.25">
      <c r="A13" s="185" t="s">
        <v>0</v>
      </c>
      <c r="B13" s="185" t="s">
        <v>28</v>
      </c>
      <c r="C13" s="186">
        <v>2.9507493501995401</v>
      </c>
      <c r="D13" s="187">
        <v>18.55965445</v>
      </c>
      <c r="E13" s="188">
        <v>100.74330888</v>
      </c>
      <c r="F13" s="186">
        <v>3.2684695995519402</v>
      </c>
      <c r="G13" s="187">
        <v>20.558054630000001</v>
      </c>
      <c r="H13" s="188">
        <v>111.59078707</v>
      </c>
      <c r="I13" s="186">
        <v>3.5361729081141502</v>
      </c>
      <c r="J13" s="187">
        <v>22.24185773</v>
      </c>
      <c r="K13" s="188">
        <v>120.73060679</v>
      </c>
      <c r="L13" s="186">
        <v>1.0160143277117</v>
      </c>
      <c r="M13" s="187">
        <v>6.3905376599999997</v>
      </c>
      <c r="N13" s="188">
        <v>34.688356450000001</v>
      </c>
      <c r="O13" s="186">
        <v>1.3337345770641</v>
      </c>
      <c r="P13" s="187">
        <v>8.3889378400000005</v>
      </c>
      <c r="Q13" s="188">
        <v>45.535834629999997</v>
      </c>
      <c r="R13" s="186">
        <v>1.6014378856263201</v>
      </c>
      <c r="S13" s="187">
        <v>10.072740939999999</v>
      </c>
      <c r="T13" s="188">
        <v>54.675654360000003</v>
      </c>
      <c r="U13"/>
    </row>
    <row r="14" spans="1:21" ht="15" x14ac:dyDescent="0.25">
      <c r="A14" s="185" t="s">
        <v>221</v>
      </c>
      <c r="B14" s="185" t="s">
        <v>117</v>
      </c>
      <c r="C14" s="186">
        <v>1.6859679999999999</v>
      </c>
      <c r="D14" s="187">
        <v>10.604419350000001</v>
      </c>
      <c r="E14" s="188">
        <v>52.56096788</v>
      </c>
      <c r="F14" s="186">
        <v>1.8866309999999999</v>
      </c>
      <c r="G14" s="187">
        <v>11.86655161</v>
      </c>
      <c r="H14" s="188">
        <v>58.79295973</v>
      </c>
      <c r="I14" s="186">
        <v>2.1198049999999999</v>
      </c>
      <c r="J14" s="187">
        <v>13.333171889999999</v>
      </c>
      <c r="K14" s="188">
        <v>65.873887240000002</v>
      </c>
      <c r="L14" s="186">
        <v>0.114791</v>
      </c>
      <c r="M14" s="187">
        <v>0.72201364999999995</v>
      </c>
      <c r="N14" s="188">
        <v>3.5461642200000001</v>
      </c>
      <c r="O14" s="186">
        <v>0.31545400000000001</v>
      </c>
      <c r="P14" s="187">
        <v>1.9841458999999999</v>
      </c>
      <c r="Q14" s="188">
        <v>9.7781560699999996</v>
      </c>
      <c r="R14" s="186">
        <v>0.548628</v>
      </c>
      <c r="S14" s="187">
        <v>3.45076619</v>
      </c>
      <c r="T14" s="188">
        <v>16.859083569999999</v>
      </c>
      <c r="U14"/>
    </row>
    <row r="15" spans="1:21" ht="15" x14ac:dyDescent="0.25">
      <c r="A15" s="185" t="s">
        <v>3</v>
      </c>
      <c r="B15" s="185" t="s">
        <v>28</v>
      </c>
      <c r="C15" s="186">
        <v>1.4499641759999999</v>
      </c>
      <c r="D15" s="187">
        <v>9.1199999999999992</v>
      </c>
      <c r="E15" s="188">
        <v>58.32092505</v>
      </c>
      <c r="F15" s="186">
        <v>2.4181968330000001</v>
      </c>
      <c r="G15" s="187">
        <v>15.21</v>
      </c>
      <c r="H15" s="188">
        <v>97.265490130000003</v>
      </c>
      <c r="I15" s="186">
        <v>3.30693584</v>
      </c>
      <c r="J15" s="187">
        <v>20.8</v>
      </c>
      <c r="K15" s="188">
        <v>133.01263607999999</v>
      </c>
      <c r="L15" s="186">
        <v>0.61210110500000003</v>
      </c>
      <c r="M15" s="187">
        <v>3.85</v>
      </c>
      <c r="N15" s="188">
        <v>24.620127350000001</v>
      </c>
      <c r="O15" s="186">
        <v>1.580333762</v>
      </c>
      <c r="P15" s="187">
        <v>9.94</v>
      </c>
      <c r="Q15" s="188">
        <v>63.564692430000001</v>
      </c>
      <c r="R15" s="186">
        <v>2.4690727689999998</v>
      </c>
      <c r="S15" s="187">
        <v>15.53</v>
      </c>
      <c r="T15" s="188">
        <v>99.311838379999998</v>
      </c>
      <c r="U15"/>
    </row>
    <row r="16" spans="1:21" ht="15" x14ac:dyDescent="0.25">
      <c r="A16" s="185" t="s">
        <v>222</v>
      </c>
      <c r="B16" s="185" t="s">
        <v>28</v>
      </c>
      <c r="C16" s="186">
        <v>1.2889593407425901</v>
      </c>
      <c r="D16" s="187">
        <v>8.1073100900000004</v>
      </c>
      <c r="E16" s="188">
        <v>38.062817670000001</v>
      </c>
      <c r="F16" s="186">
        <v>2.2294694552201202</v>
      </c>
      <c r="G16" s="187">
        <v>14.02294054</v>
      </c>
      <c r="H16" s="188">
        <v>65.835970680000003</v>
      </c>
      <c r="I16" s="186">
        <v>3.2188942153957898</v>
      </c>
      <c r="J16" s="187">
        <v>20.246234860000001</v>
      </c>
      <c r="K16" s="188">
        <v>95.053567430000001</v>
      </c>
      <c r="L16" s="186">
        <v>0.72172117806785996</v>
      </c>
      <c r="M16" s="187">
        <v>4.5394894900000002</v>
      </c>
      <c r="N16" s="188">
        <v>21.31234147</v>
      </c>
      <c r="O16" s="186">
        <v>1.6622312925453799</v>
      </c>
      <c r="P16" s="187">
        <v>10.45511995</v>
      </c>
      <c r="Q16" s="188">
        <v>49.085494480000001</v>
      </c>
      <c r="R16" s="186">
        <v>2.6516560527210502</v>
      </c>
      <c r="S16" s="187">
        <v>16.678414270000001</v>
      </c>
      <c r="T16" s="188">
        <v>78.303091230000007</v>
      </c>
      <c r="U16"/>
    </row>
    <row r="17" spans="1:21" ht="15" x14ac:dyDescent="0.25">
      <c r="A17" s="185" t="s">
        <v>12</v>
      </c>
      <c r="B17" s="185" t="s">
        <v>117</v>
      </c>
      <c r="C17" s="186">
        <v>0.66186412989999999</v>
      </c>
      <c r="D17" s="187">
        <v>4.1630000000000003</v>
      </c>
      <c r="E17" s="188">
        <v>24.90366547</v>
      </c>
      <c r="F17" s="186">
        <v>0.97459214900000002</v>
      </c>
      <c r="G17" s="187">
        <v>6.13</v>
      </c>
      <c r="H17" s="188">
        <v>36.67054272</v>
      </c>
      <c r="I17" s="186">
        <v>1.4693606266000001</v>
      </c>
      <c r="J17" s="187">
        <v>9.2420000000000009</v>
      </c>
      <c r="K17" s="188">
        <v>55.28697485</v>
      </c>
      <c r="L17" s="186">
        <v>0.2295776612</v>
      </c>
      <c r="M17" s="187">
        <v>1.444</v>
      </c>
      <c r="N17" s="188">
        <v>8.6382159400000003</v>
      </c>
      <c r="O17" s="186">
        <v>0.54230568030000004</v>
      </c>
      <c r="P17" s="187">
        <v>3.411</v>
      </c>
      <c r="Q17" s="188">
        <v>20.405093180000001</v>
      </c>
      <c r="R17" s="186">
        <v>1.0370741579</v>
      </c>
      <c r="S17" s="187">
        <v>6.5229999999999997</v>
      </c>
      <c r="T17" s="188">
        <v>39.021525310000001</v>
      </c>
      <c r="U17"/>
    </row>
    <row r="18" spans="1:21" ht="15" x14ac:dyDescent="0.25">
      <c r="A18" s="185" t="s">
        <v>24</v>
      </c>
      <c r="B18" s="185" t="s">
        <v>117</v>
      </c>
      <c r="C18" s="186">
        <v>0.55011103837280995</v>
      </c>
      <c r="D18" s="187">
        <v>3.4600942200000002</v>
      </c>
      <c r="E18" s="188">
        <v>20.668232239999998</v>
      </c>
      <c r="F18" s="186">
        <v>0.70372257965012996</v>
      </c>
      <c r="G18" s="187">
        <v>4.4262817200000004</v>
      </c>
      <c r="H18" s="188">
        <v>26.56164455</v>
      </c>
      <c r="I18" s="186">
        <v>0.80701971754901003</v>
      </c>
      <c r="J18" s="187">
        <v>5.0760011499999997</v>
      </c>
      <c r="K18" s="188">
        <v>30.524445050000001</v>
      </c>
      <c r="L18" s="186">
        <v>0.30127890636538002</v>
      </c>
      <c r="M18" s="187">
        <v>1.89498725</v>
      </c>
      <c r="N18" s="188">
        <v>11.573561959999999</v>
      </c>
      <c r="O18" s="186">
        <v>0.45489044764269998</v>
      </c>
      <c r="P18" s="187">
        <v>2.86117475</v>
      </c>
      <c r="Q18" s="188">
        <v>17.466974270000001</v>
      </c>
      <c r="R18" s="186">
        <v>0.55818758554157999</v>
      </c>
      <c r="S18" s="187">
        <v>3.5108941800000002</v>
      </c>
      <c r="T18" s="188">
        <v>21.429774770000002</v>
      </c>
      <c r="U18"/>
    </row>
    <row r="19" spans="1:21" ht="15" x14ac:dyDescent="0.25">
      <c r="A19" s="185" t="s">
        <v>10</v>
      </c>
      <c r="B19" s="185" t="s">
        <v>28</v>
      </c>
      <c r="C19" s="186">
        <v>0.30629313220377002</v>
      </c>
      <c r="D19" s="187">
        <v>1.92652578</v>
      </c>
      <c r="E19" s="188">
        <v>11.68738389</v>
      </c>
      <c r="F19" s="186">
        <v>0.41988537838877998</v>
      </c>
      <c r="G19" s="187">
        <v>2.64099949</v>
      </c>
      <c r="H19" s="188">
        <v>16.021781399999998</v>
      </c>
      <c r="I19" s="186">
        <v>0.55941674451342005</v>
      </c>
      <c r="J19" s="187">
        <v>3.5186253500000002</v>
      </c>
      <c r="K19" s="188">
        <v>21.345951190000001</v>
      </c>
      <c r="L19" s="186">
        <v>8.0293132203770004E-2</v>
      </c>
      <c r="M19" s="187">
        <v>0.50502859</v>
      </c>
      <c r="N19" s="188">
        <v>3.0637861599999998</v>
      </c>
      <c r="O19" s="186">
        <v>0.19388537838878001</v>
      </c>
      <c r="P19" s="187">
        <v>1.2195023</v>
      </c>
      <c r="Q19" s="188">
        <v>7.3981836699999999</v>
      </c>
      <c r="R19" s="186">
        <v>0.33341674451342002</v>
      </c>
      <c r="S19" s="187">
        <v>2.09712816</v>
      </c>
      <c r="T19" s="188">
        <v>12.722353460000001</v>
      </c>
      <c r="U19"/>
    </row>
    <row r="20" spans="1:21" ht="15" x14ac:dyDescent="0.25">
      <c r="A20" s="185" t="s">
        <v>16</v>
      </c>
      <c r="B20" s="185" t="s">
        <v>117</v>
      </c>
      <c r="C20" s="186">
        <v>0.30207587000000002</v>
      </c>
      <c r="D20" s="187">
        <v>1.9</v>
      </c>
      <c r="E20" s="188">
        <v>10.848426630000001</v>
      </c>
      <c r="F20" s="186">
        <v>0.30366574299999999</v>
      </c>
      <c r="G20" s="187">
        <v>1.91</v>
      </c>
      <c r="H20" s="188">
        <v>10.90552943</v>
      </c>
      <c r="I20" s="186">
        <v>0.30366574299999999</v>
      </c>
      <c r="J20" s="187">
        <v>1.91</v>
      </c>
      <c r="K20" s="188">
        <v>10.90552943</v>
      </c>
      <c r="L20" s="186">
        <v>0</v>
      </c>
      <c r="M20" s="187">
        <v>0</v>
      </c>
      <c r="N20" s="188">
        <v>0</v>
      </c>
      <c r="O20" s="186">
        <v>0</v>
      </c>
      <c r="P20" s="187">
        <v>0</v>
      </c>
      <c r="Q20" s="188">
        <v>0</v>
      </c>
      <c r="R20" s="186">
        <v>0</v>
      </c>
      <c r="S20" s="187">
        <v>0</v>
      </c>
      <c r="T20" s="188">
        <v>0</v>
      </c>
      <c r="U20"/>
    </row>
    <row r="21" spans="1:21" ht="15" x14ac:dyDescent="0.25">
      <c r="A21" s="185" t="s">
        <v>211</v>
      </c>
      <c r="B21" s="185" t="s">
        <v>117</v>
      </c>
      <c r="C21" s="186">
        <v>0.11272199569999999</v>
      </c>
      <c r="D21" s="187">
        <v>0.70899999999999996</v>
      </c>
      <c r="E21" s="188">
        <v>4.2413401000000004</v>
      </c>
      <c r="F21" s="186">
        <v>0.14849413819999999</v>
      </c>
      <c r="G21" s="187">
        <v>0.93400000000000005</v>
      </c>
      <c r="H21" s="188">
        <v>5.5873225</v>
      </c>
      <c r="I21" s="186">
        <v>0.18887691240000001</v>
      </c>
      <c r="J21" s="187">
        <v>1.1879999999999999</v>
      </c>
      <c r="K21" s="188">
        <v>7.1067870700000002</v>
      </c>
      <c r="L21" s="186">
        <v>2.4802018799999999E-2</v>
      </c>
      <c r="M21" s="187">
        <v>0.156</v>
      </c>
      <c r="N21" s="188">
        <v>0.93321445999999997</v>
      </c>
      <c r="O21" s="186">
        <v>6.0574161299999998E-2</v>
      </c>
      <c r="P21" s="187">
        <v>0.38100000000000001</v>
      </c>
      <c r="Q21" s="188">
        <v>2.2791968599999999</v>
      </c>
      <c r="R21" s="186">
        <v>0.1009569355</v>
      </c>
      <c r="S21" s="187">
        <v>0.63500000000000001</v>
      </c>
      <c r="T21" s="188">
        <v>3.7986614400000001</v>
      </c>
      <c r="U21"/>
    </row>
    <row r="22" spans="1:21" ht="15" x14ac:dyDescent="0.25">
      <c r="A22" s="185" t="s">
        <v>13</v>
      </c>
      <c r="B22" s="185" t="s">
        <v>117</v>
      </c>
      <c r="C22" s="186">
        <v>0.10963719478562001</v>
      </c>
      <c r="D22" s="187">
        <v>0.68959718999999997</v>
      </c>
      <c r="E22" s="188">
        <v>4.0744302699999997</v>
      </c>
      <c r="F22" s="186">
        <v>0.11553148733862</v>
      </c>
      <c r="G22" s="187">
        <v>0.72667117000000003</v>
      </c>
      <c r="H22" s="188">
        <v>4.2934789599999998</v>
      </c>
      <c r="I22" s="186">
        <v>0.12091303232205999</v>
      </c>
      <c r="J22" s="187">
        <v>0.76052006999999999</v>
      </c>
      <c r="K22" s="188">
        <v>4.4934724900000003</v>
      </c>
      <c r="L22" s="186">
        <v>4.54579454912E-3</v>
      </c>
      <c r="M22" s="187">
        <v>2.859219E-2</v>
      </c>
      <c r="N22" s="188">
        <v>0.16893467000000001</v>
      </c>
      <c r="O22" s="186">
        <v>1.0440087102120001E-2</v>
      </c>
      <c r="P22" s="187">
        <v>6.5666169999999996E-2</v>
      </c>
      <c r="Q22" s="188">
        <v>0.38798336</v>
      </c>
      <c r="R22" s="186">
        <v>1.5821632085559999E-2</v>
      </c>
      <c r="S22" s="187">
        <v>9.9515069999999997E-2</v>
      </c>
      <c r="T22" s="188">
        <v>0.58797688999999997</v>
      </c>
      <c r="U22"/>
    </row>
    <row r="23" spans="1:21" ht="15" x14ac:dyDescent="0.25">
      <c r="A23" s="185" t="s">
        <v>14</v>
      </c>
      <c r="B23" s="185" t="s">
        <v>117</v>
      </c>
      <c r="C23" s="186">
        <v>8.3150357899999999E-2</v>
      </c>
      <c r="D23" s="187">
        <v>0.52300000000000002</v>
      </c>
      <c r="E23" s="188">
        <v>3.0695779600000002</v>
      </c>
      <c r="F23" s="186">
        <v>9.3802506999999993E-2</v>
      </c>
      <c r="G23" s="187">
        <v>0.59</v>
      </c>
      <c r="H23" s="188">
        <v>3.4628126099999998</v>
      </c>
      <c r="I23" s="186">
        <v>0.104931618</v>
      </c>
      <c r="J23" s="187">
        <v>0.66</v>
      </c>
      <c r="K23" s="188">
        <v>3.8736547799999999</v>
      </c>
      <c r="L23" s="186">
        <v>1.57397427E-2</v>
      </c>
      <c r="M23" s="187">
        <v>9.9000000000000005E-2</v>
      </c>
      <c r="N23" s="188">
        <v>0.58104822</v>
      </c>
      <c r="O23" s="186">
        <v>2.73458156E-2</v>
      </c>
      <c r="P23" s="187">
        <v>0.17199999999999999</v>
      </c>
      <c r="Q23" s="188">
        <v>1.0094979100000001</v>
      </c>
      <c r="R23" s="186">
        <v>3.7997964699999998E-2</v>
      </c>
      <c r="S23" s="187">
        <v>0.23899999999999999</v>
      </c>
      <c r="T23" s="188">
        <v>1.40273257</v>
      </c>
      <c r="U23"/>
    </row>
    <row r="24" spans="1:21" ht="15" x14ac:dyDescent="0.25">
      <c r="A24" s="185" t="s">
        <v>9</v>
      </c>
      <c r="B24" s="185" t="s">
        <v>117</v>
      </c>
      <c r="C24" s="186">
        <v>4.2018537273809997E-2</v>
      </c>
      <c r="D24" s="187">
        <v>0.26428864000000002</v>
      </c>
      <c r="E24" s="188">
        <v>1.29528336</v>
      </c>
      <c r="F24" s="186">
        <v>6.9575073226889994E-2</v>
      </c>
      <c r="G24" s="187">
        <v>0.43761402999999999</v>
      </c>
      <c r="H24" s="188">
        <v>2.1447542099999999</v>
      </c>
      <c r="I24" s="186">
        <v>0.12216963695855999</v>
      </c>
      <c r="J24" s="187">
        <v>0.76842387000000001</v>
      </c>
      <c r="K24" s="188">
        <v>3.7660591800000001</v>
      </c>
      <c r="L24" s="186">
        <v>2.8905235765870001E-2</v>
      </c>
      <c r="M24" s="187">
        <v>0.18180846000000001</v>
      </c>
      <c r="N24" s="188">
        <v>0.89104651000000001</v>
      </c>
      <c r="O24" s="186">
        <v>5.6461771718959997E-2</v>
      </c>
      <c r="P24" s="187">
        <v>0.35513384999999997</v>
      </c>
      <c r="Q24" s="188">
        <v>1.7405173599999999</v>
      </c>
      <c r="R24" s="186">
        <v>0.10905633545063</v>
      </c>
      <c r="S24" s="187">
        <v>0.68594368999999999</v>
      </c>
      <c r="T24" s="188">
        <v>3.3618223199999999</v>
      </c>
      <c r="U24"/>
    </row>
    <row r="25" spans="1:21" ht="15" x14ac:dyDescent="0.25">
      <c r="A25" s="185" t="s">
        <v>11</v>
      </c>
      <c r="B25" s="185" t="s">
        <v>117</v>
      </c>
      <c r="C25" s="186">
        <v>2.8377986691149999E-2</v>
      </c>
      <c r="D25" s="187">
        <v>0.17849216000000001</v>
      </c>
      <c r="E25" s="188">
        <v>0.98066781000000003</v>
      </c>
      <c r="F25" s="186">
        <v>2.9926251726520001E-2</v>
      </c>
      <c r="G25" s="187">
        <v>0.18823044999999999</v>
      </c>
      <c r="H25" s="188">
        <v>1.03417173</v>
      </c>
      <c r="I25" s="186">
        <v>3.0734396590119999E-2</v>
      </c>
      <c r="J25" s="187">
        <v>0.19331353000000001</v>
      </c>
      <c r="K25" s="188">
        <v>1.0620990699999999</v>
      </c>
      <c r="L25" s="186">
        <v>2.8253405811200002E-3</v>
      </c>
      <c r="M25" s="187">
        <v>1.7770859999999999E-2</v>
      </c>
      <c r="N25" s="188">
        <v>9.7636260000000002E-2</v>
      </c>
      <c r="O25" s="186">
        <v>4.3736056164899997E-3</v>
      </c>
      <c r="P25" s="187">
        <v>2.750915E-2</v>
      </c>
      <c r="Q25" s="188">
        <v>0.15114019000000001</v>
      </c>
      <c r="R25" s="186">
        <v>5.1817504800899996E-3</v>
      </c>
      <c r="S25" s="187">
        <v>3.259223E-2</v>
      </c>
      <c r="T25" s="188">
        <v>0.17906753</v>
      </c>
      <c r="U25"/>
    </row>
    <row r="26" spans="1:21" ht="15" x14ac:dyDescent="0.25">
      <c r="A26" s="185" t="s">
        <v>22</v>
      </c>
      <c r="B26" s="185" t="s">
        <v>117</v>
      </c>
      <c r="C26" s="186">
        <v>2.4802018799999999E-2</v>
      </c>
      <c r="D26" s="187">
        <v>0.156</v>
      </c>
      <c r="E26" s="188">
        <v>0.89234824000000001</v>
      </c>
      <c r="F26" s="186">
        <v>3.179746E-2</v>
      </c>
      <c r="G26" s="187">
        <v>0.2</v>
      </c>
      <c r="H26" s="188">
        <v>1.1440361999999999</v>
      </c>
      <c r="I26" s="186">
        <v>4.9127075700000002E-2</v>
      </c>
      <c r="J26" s="187">
        <v>0.309</v>
      </c>
      <c r="K26" s="188">
        <v>1.76753593</v>
      </c>
      <c r="L26" s="186">
        <v>1.60577173E-2</v>
      </c>
      <c r="M26" s="187">
        <v>0.10100000000000001</v>
      </c>
      <c r="N26" s="188">
        <v>0.57773828000000005</v>
      </c>
      <c r="O26" s="186">
        <v>2.30531585E-2</v>
      </c>
      <c r="P26" s="187">
        <v>0.14499999999999999</v>
      </c>
      <c r="Q26" s="188">
        <v>0.82942625000000003</v>
      </c>
      <c r="R26" s="186">
        <v>4.0382774199999999E-2</v>
      </c>
      <c r="S26" s="187">
        <v>0.254</v>
      </c>
      <c r="T26" s="188">
        <v>1.4529259800000001</v>
      </c>
      <c r="U26"/>
    </row>
    <row r="27" spans="1:21" ht="15.75" thickBot="1" x14ac:dyDescent="0.3">
      <c r="A27" s="189" t="s">
        <v>17</v>
      </c>
      <c r="B27" s="189" t="s">
        <v>117</v>
      </c>
      <c r="C27" s="190">
        <v>2.7820924341300001E-3</v>
      </c>
      <c r="D27" s="191">
        <v>1.749883E-2</v>
      </c>
      <c r="E27" s="192">
        <v>9.2079289999999994E-2</v>
      </c>
      <c r="F27" s="190">
        <v>2.7847785349200001E-3</v>
      </c>
      <c r="G27" s="191">
        <v>1.751573E-2</v>
      </c>
      <c r="H27" s="192">
        <v>9.2168189999999997E-2</v>
      </c>
      <c r="I27" s="190">
        <v>2.7890157698400001E-3</v>
      </c>
      <c r="J27" s="191">
        <v>1.754238E-2</v>
      </c>
      <c r="K27" s="192">
        <v>9.2308429999999997E-2</v>
      </c>
      <c r="L27" s="190">
        <v>1.6209243413000001E-4</v>
      </c>
      <c r="M27" s="191">
        <v>1.01953E-3</v>
      </c>
      <c r="N27" s="192">
        <v>5.3647900000000004E-3</v>
      </c>
      <c r="O27" s="190">
        <v>1.6477853492000001E-4</v>
      </c>
      <c r="P27" s="191">
        <v>1.0364300000000001E-3</v>
      </c>
      <c r="Q27" s="192">
        <v>5.4536999999999997E-3</v>
      </c>
      <c r="R27" s="190">
        <v>1.6901576984E-4</v>
      </c>
      <c r="S27" s="191">
        <v>1.0630800000000001E-3</v>
      </c>
      <c r="T27" s="192">
        <v>5.5939400000000004E-3</v>
      </c>
      <c r="U27"/>
    </row>
    <row r="28" spans="1:21" ht="15" x14ac:dyDescent="0.25">
      <c r="A28" s="193" t="s">
        <v>223</v>
      </c>
      <c r="B28" s="181"/>
      <c r="C28" s="182">
        <v>90.295274125008675</v>
      </c>
      <c r="D28" s="183">
        <v>567.94016958999998</v>
      </c>
      <c r="E28" s="184">
        <v>3240.2725472500001</v>
      </c>
      <c r="F28" s="182">
        <v>94.848111211508922</v>
      </c>
      <c r="G28" s="183">
        <v>596.57665240999995</v>
      </c>
      <c r="H28" s="184">
        <v>3402.0268836300002</v>
      </c>
      <c r="I28" s="182">
        <v>100.36759350264741</v>
      </c>
      <c r="J28" s="183">
        <v>631.29315044999998</v>
      </c>
      <c r="K28" s="184">
        <v>3598.3272737399998</v>
      </c>
      <c r="L28" s="182">
        <v>6.7499364138206799</v>
      </c>
      <c r="M28" s="183">
        <v>42.455821409999999</v>
      </c>
      <c r="N28" s="184">
        <v>239.23986391</v>
      </c>
      <c r="O28" s="182">
        <v>11.302047313539589</v>
      </c>
      <c r="P28" s="183">
        <v>71.087736649999997</v>
      </c>
      <c r="Q28" s="184">
        <v>400.96871979999997</v>
      </c>
      <c r="R28" s="182">
        <v>16.822006566578089</v>
      </c>
      <c r="S28" s="183">
        <v>105.8072347</v>
      </c>
      <c r="T28" s="184">
        <v>597.28718143000003</v>
      </c>
      <c r="U28"/>
    </row>
    <row r="29" spans="1:21" ht="15.75" thickBot="1" x14ac:dyDescent="0.3">
      <c r="A29" s="194" t="s">
        <v>224</v>
      </c>
      <c r="B29" s="189"/>
      <c r="C29" s="195">
        <v>93.3</v>
      </c>
      <c r="D29" s="196">
        <v>586.79999999999995</v>
      </c>
      <c r="E29" s="197">
        <v>3347.7</v>
      </c>
      <c r="F29" s="195">
        <v>94.8</v>
      </c>
      <c r="G29" s="196">
        <v>596</v>
      </c>
      <c r="H29" s="197">
        <v>3398.8</v>
      </c>
      <c r="I29" s="195">
        <v>96.5</v>
      </c>
      <c r="J29" s="196">
        <v>607.1</v>
      </c>
      <c r="K29" s="197">
        <v>3460.2</v>
      </c>
      <c r="L29" s="195">
        <v>10.1</v>
      </c>
      <c r="M29" s="196">
        <v>63.5</v>
      </c>
      <c r="N29" s="197">
        <v>357.6</v>
      </c>
      <c r="O29" s="195">
        <v>11.5</v>
      </c>
      <c r="P29" s="196">
        <v>72.5</v>
      </c>
      <c r="Q29" s="197">
        <v>408.7</v>
      </c>
      <c r="R29" s="195">
        <v>13.2</v>
      </c>
      <c r="S29" s="196">
        <v>83.3</v>
      </c>
      <c r="T29" s="197">
        <v>470</v>
      </c>
      <c r="U29"/>
    </row>
    <row r="30" spans="1:21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17.25" x14ac:dyDescent="0.25">
      <c r="A31" s="223" t="s">
        <v>225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/>
      <c r="P31"/>
      <c r="Q31"/>
      <c r="R31"/>
      <c r="S31"/>
      <c r="T31"/>
      <c r="U31"/>
    </row>
    <row r="32" spans="1:21" ht="35.1" customHeight="1" x14ac:dyDescent="0.25">
      <c r="A32" s="224" t="s">
        <v>226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/>
      <c r="P32"/>
      <c r="Q32"/>
      <c r="R32"/>
      <c r="S32"/>
      <c r="T32"/>
      <c r="U32"/>
    </row>
    <row r="33" spans="1:21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x14ac:dyDescent="0.25">
      <c r="A34" t="s">
        <v>227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x14ac:dyDescent="0.25">
      <c r="A35" t="s">
        <v>228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x14ac:dyDescent="0.25">
      <c r="A36" t="s">
        <v>229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</sheetData>
  <sortState xmlns:xlrd2="http://schemas.microsoft.com/office/spreadsheetml/2017/richdata2" ref="B36:C56">
    <sortCondition descending="1" ref="B36:B56"/>
  </sortState>
  <dataConsolidate/>
  <mergeCells count="10">
    <mergeCell ref="A31:N31"/>
    <mergeCell ref="A32:N32"/>
    <mergeCell ref="O4:Q4"/>
    <mergeCell ref="R4:T4"/>
    <mergeCell ref="A4:A5"/>
    <mergeCell ref="B4:B5"/>
    <mergeCell ref="C4:E4"/>
    <mergeCell ref="F4:H4"/>
    <mergeCell ref="I4:K4"/>
    <mergeCell ref="L4:N4"/>
  </mergeCells>
  <conditionalFormatting sqref="A28">
    <cfRule type="duplicateValues" dxfId="9" priority="1"/>
  </conditionalFormatting>
  <conditionalFormatting sqref="A29">
    <cfRule type="duplicateValues" dxfId="8" priority="2"/>
  </conditionalFormatting>
  <pageMargins left="0.7" right="0.7" top="0.75" bottom="0.75" header="0.3" footer="0.3"/>
  <pageSetup paperSize="8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0"/>
  <sheetViews>
    <sheetView zoomScale="85" zoomScaleNormal="85" zoomScaleSheetLayoutView="85" workbookViewId="0"/>
  </sheetViews>
  <sheetFormatPr defaultRowHeight="14.25" x14ac:dyDescent="0.2"/>
  <cols>
    <col min="1" max="1" width="22" style="23" customWidth="1"/>
    <col min="2" max="2" width="13.140625" style="23" customWidth="1"/>
    <col min="3" max="4" width="11.7109375" style="23" customWidth="1"/>
    <col min="5" max="5" width="12.7109375" style="23" customWidth="1"/>
    <col min="6" max="7" width="11.7109375" style="23" customWidth="1"/>
    <col min="8" max="8" width="12.42578125" style="23" customWidth="1"/>
    <col min="9" max="19" width="11.7109375" style="23" customWidth="1"/>
    <col min="20" max="20" width="1.85546875" style="23" customWidth="1"/>
    <col min="21" max="21" width="22" style="23" customWidth="1"/>
    <col min="22" max="33" width="11.7109375" style="23" customWidth="1"/>
    <col min="34" max="16384" width="9.140625" style="23"/>
  </cols>
  <sheetData>
    <row r="1" spans="1:33" x14ac:dyDescent="0.2"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17.25" x14ac:dyDescent="0.25">
      <c r="A2" s="9" t="s">
        <v>230</v>
      </c>
      <c r="AE2" s="28"/>
      <c r="AF2" s="28"/>
      <c r="AG2" s="28"/>
    </row>
    <row r="3" spans="1:33" ht="15" thickBot="1" x14ac:dyDescent="0.25">
      <c r="AE3" s="28"/>
      <c r="AF3" s="28"/>
      <c r="AG3" s="28"/>
    </row>
    <row r="4" spans="1:33" ht="39" customHeight="1" thickBot="1" x14ac:dyDescent="0.25">
      <c r="A4" s="233" t="s">
        <v>25</v>
      </c>
      <c r="B4" s="225" t="s">
        <v>122</v>
      </c>
      <c r="C4" s="226"/>
      <c r="D4" s="227"/>
      <c r="E4" s="225" t="s">
        <v>123</v>
      </c>
      <c r="F4" s="226"/>
      <c r="G4" s="227"/>
      <c r="H4" s="225" t="s">
        <v>124</v>
      </c>
      <c r="I4" s="226"/>
      <c r="J4" s="227"/>
      <c r="K4" s="225" t="s">
        <v>217</v>
      </c>
      <c r="L4" s="226"/>
      <c r="M4" s="227"/>
      <c r="N4" s="225" t="s">
        <v>218</v>
      </c>
      <c r="O4" s="226"/>
      <c r="P4" s="227"/>
      <c r="Q4" s="225" t="s">
        <v>219</v>
      </c>
      <c r="R4" s="226"/>
      <c r="S4" s="227"/>
      <c r="AE4" s="28"/>
      <c r="AF4" s="28"/>
      <c r="AG4" s="28"/>
    </row>
    <row r="5" spans="1:33" ht="15" thickBot="1" x14ac:dyDescent="0.25">
      <c r="A5" s="234"/>
      <c r="B5" s="29" t="s">
        <v>20</v>
      </c>
      <c r="C5" s="30" t="s">
        <v>29</v>
      </c>
      <c r="D5" s="31" t="s">
        <v>21</v>
      </c>
      <c r="E5" s="29" t="s">
        <v>20</v>
      </c>
      <c r="F5" s="30" t="s">
        <v>29</v>
      </c>
      <c r="G5" s="31" t="s">
        <v>21</v>
      </c>
      <c r="H5" s="29" t="s">
        <v>20</v>
      </c>
      <c r="I5" s="30" t="s">
        <v>29</v>
      </c>
      <c r="J5" s="31" t="s">
        <v>21</v>
      </c>
      <c r="K5" s="29" t="s">
        <v>20</v>
      </c>
      <c r="L5" s="30" t="s">
        <v>29</v>
      </c>
      <c r="M5" s="31" t="s">
        <v>21</v>
      </c>
      <c r="N5" s="29" t="s">
        <v>20</v>
      </c>
      <c r="O5" s="30" t="s">
        <v>29</v>
      </c>
      <c r="P5" s="31" t="s">
        <v>21</v>
      </c>
      <c r="Q5" s="29" t="s">
        <v>20</v>
      </c>
      <c r="R5" s="30" t="s">
        <v>29</v>
      </c>
      <c r="S5" s="31" t="s">
        <v>21</v>
      </c>
      <c r="V5" s="198"/>
      <c r="W5" s="198"/>
      <c r="X5" s="198"/>
    </row>
    <row r="6" spans="1:33" ht="15" x14ac:dyDescent="0.25">
      <c r="A6" s="181" t="s">
        <v>1</v>
      </c>
      <c r="B6" s="182">
        <v>104842.157372653</v>
      </c>
      <c r="C6" s="183">
        <v>3702.4658459799998</v>
      </c>
      <c r="D6" s="184">
        <v>4141.2652162200002</v>
      </c>
      <c r="E6" s="182">
        <v>105994.33892961501</v>
      </c>
      <c r="F6" s="183">
        <v>3743.1547536600001</v>
      </c>
      <c r="G6" s="184">
        <v>4186.7763877199995</v>
      </c>
      <c r="H6" s="182">
        <v>108485.85272708299</v>
      </c>
      <c r="I6" s="183">
        <v>3831.1417330499999</v>
      </c>
      <c r="J6" s="184">
        <v>4285.1911827200001</v>
      </c>
      <c r="K6" s="182">
        <v>2528.3955443037903</v>
      </c>
      <c r="L6" s="183">
        <v>89.289445990000004</v>
      </c>
      <c r="M6" s="184">
        <v>99.871623999999997</v>
      </c>
      <c r="N6" s="182">
        <v>3680.5771012658201</v>
      </c>
      <c r="O6" s="183">
        <v>129.97835366999999</v>
      </c>
      <c r="P6" s="184">
        <v>145.38279549999999</v>
      </c>
      <c r="Q6" s="182">
        <v>6172.09089873417</v>
      </c>
      <c r="R6" s="183">
        <v>217.96533306000001</v>
      </c>
      <c r="S6" s="184">
        <v>243.79759050000001</v>
      </c>
      <c r="T6"/>
      <c r="U6"/>
      <c r="V6" s="199"/>
      <c r="X6" s="24"/>
    </row>
    <row r="7" spans="1:33" ht="15" x14ac:dyDescent="0.25">
      <c r="A7" s="185" t="s">
        <v>4</v>
      </c>
      <c r="B7" s="186">
        <v>38971.626459171799</v>
      </c>
      <c r="C7" s="187">
        <v>1376.27</v>
      </c>
      <c r="D7" s="188">
        <v>1020.2771807</v>
      </c>
      <c r="E7" s="186">
        <v>41077.550340218804</v>
      </c>
      <c r="F7" s="187">
        <v>1450.64</v>
      </c>
      <c r="G7" s="188">
        <v>1075.4102679099999</v>
      </c>
      <c r="H7" s="186">
        <v>42670.6561294848</v>
      </c>
      <c r="I7" s="187">
        <v>1506.9</v>
      </c>
      <c r="J7" s="188">
        <v>1117.11777747</v>
      </c>
      <c r="K7" s="186">
        <v>1211.6778656716799</v>
      </c>
      <c r="L7" s="187">
        <v>42.79</v>
      </c>
      <c r="M7" s="188">
        <v>31.721726520000001</v>
      </c>
      <c r="N7" s="186">
        <v>3317.6017467187198</v>
      </c>
      <c r="O7" s="187">
        <v>117.16</v>
      </c>
      <c r="P7" s="188">
        <v>86.854813730000004</v>
      </c>
      <c r="Q7" s="186">
        <v>4910.7075359846403</v>
      </c>
      <c r="R7" s="187">
        <v>173.42</v>
      </c>
      <c r="S7" s="188">
        <v>128.56232328999999</v>
      </c>
      <c r="T7"/>
      <c r="U7"/>
      <c r="V7" s="199"/>
      <c r="X7" s="24"/>
    </row>
    <row r="8" spans="1:33" ht="15" x14ac:dyDescent="0.25">
      <c r="A8" s="185" t="s">
        <v>5</v>
      </c>
      <c r="B8" s="186">
        <v>29654.7657836248</v>
      </c>
      <c r="C8" s="187">
        <v>1047.24817035</v>
      </c>
      <c r="D8" s="188">
        <v>1227.70730344</v>
      </c>
      <c r="E8" s="186">
        <v>32464.258221902499</v>
      </c>
      <c r="F8" s="187">
        <v>1146.4644594700001</v>
      </c>
      <c r="G8" s="188">
        <v>1344.0202903899999</v>
      </c>
      <c r="H8" s="186">
        <v>35164.449290871198</v>
      </c>
      <c r="I8" s="187">
        <v>1241.8208071500001</v>
      </c>
      <c r="J8" s="188">
        <v>1455.80820064</v>
      </c>
      <c r="K8" s="186">
        <v>10427.3225821256</v>
      </c>
      <c r="L8" s="187">
        <v>368.23742178999998</v>
      </c>
      <c r="M8" s="188">
        <v>431.69115490000002</v>
      </c>
      <c r="N8" s="186">
        <v>13236.815020403299</v>
      </c>
      <c r="O8" s="187">
        <v>467.45371089999998</v>
      </c>
      <c r="P8" s="188">
        <v>548.00414183999999</v>
      </c>
      <c r="Q8" s="186">
        <v>15937.0060893719</v>
      </c>
      <c r="R8" s="187">
        <v>562.81005858000003</v>
      </c>
      <c r="S8" s="188">
        <v>659.79205209999998</v>
      </c>
      <c r="T8"/>
      <c r="U8"/>
      <c r="V8" s="199"/>
      <c r="X8" s="24"/>
    </row>
    <row r="9" spans="1:33" ht="15" x14ac:dyDescent="0.25">
      <c r="A9" s="185" t="s">
        <v>3</v>
      </c>
      <c r="B9" s="186">
        <v>10669.504627399599</v>
      </c>
      <c r="C9" s="187">
        <v>376.79</v>
      </c>
      <c r="D9" s="188">
        <v>413.22991422000001</v>
      </c>
      <c r="E9" s="186">
        <v>16219.606559431601</v>
      </c>
      <c r="F9" s="187">
        <v>572.79</v>
      </c>
      <c r="G9" s="188">
        <v>628.18536204999998</v>
      </c>
      <c r="H9" s="186">
        <v>22296.118669608899</v>
      </c>
      <c r="I9" s="187">
        <v>787.38</v>
      </c>
      <c r="J9" s="188">
        <v>863.52867606999996</v>
      </c>
      <c r="K9" s="186">
        <v>5205.76907747328</v>
      </c>
      <c r="L9" s="187">
        <v>183.84</v>
      </c>
      <c r="M9" s="188">
        <v>201.61943636999999</v>
      </c>
      <c r="N9" s="186">
        <v>10755.871009505199</v>
      </c>
      <c r="O9" s="187">
        <v>379.84</v>
      </c>
      <c r="P9" s="188">
        <v>416.57488419999999</v>
      </c>
      <c r="Q9" s="186">
        <v>16832.383119682501</v>
      </c>
      <c r="R9" s="187">
        <v>594.42999999999995</v>
      </c>
      <c r="S9" s="188">
        <v>651.91819823000003</v>
      </c>
      <c r="T9"/>
      <c r="U9"/>
      <c r="V9" s="199"/>
      <c r="X9" s="24"/>
    </row>
    <row r="10" spans="1:33" ht="15" x14ac:dyDescent="0.25">
      <c r="A10" s="185" t="s">
        <v>0</v>
      </c>
      <c r="B10" s="186">
        <v>8032.01448359186</v>
      </c>
      <c r="C10" s="187">
        <v>283.64791459000003</v>
      </c>
      <c r="D10" s="188">
        <v>325.29658659</v>
      </c>
      <c r="E10" s="186">
        <v>10509.4090082537</v>
      </c>
      <c r="F10" s="187">
        <v>371.13627657000001</v>
      </c>
      <c r="G10" s="188">
        <v>425.63106483000001</v>
      </c>
      <c r="H10" s="186">
        <v>12090.6309631162</v>
      </c>
      <c r="I10" s="187">
        <v>426.97660291</v>
      </c>
      <c r="J10" s="188">
        <v>489.67055400999999</v>
      </c>
      <c r="K10" s="186">
        <v>4076.9704663079101</v>
      </c>
      <c r="L10" s="187">
        <v>143.97685325</v>
      </c>
      <c r="M10" s="188">
        <v>165.11730388999999</v>
      </c>
      <c r="N10" s="186">
        <v>6554.3649909697506</v>
      </c>
      <c r="O10" s="187">
        <v>231.46521523000001</v>
      </c>
      <c r="P10" s="188">
        <v>265.45178213000003</v>
      </c>
      <c r="Q10" s="186">
        <v>8135.5869458322895</v>
      </c>
      <c r="R10" s="187">
        <v>287.30554158000001</v>
      </c>
      <c r="S10" s="188">
        <v>329.49127131</v>
      </c>
      <c r="T10"/>
      <c r="U10"/>
      <c r="V10" s="199"/>
      <c r="X10" s="24"/>
    </row>
    <row r="11" spans="1:33" ht="15" x14ac:dyDescent="0.25">
      <c r="A11" s="185" t="s">
        <v>222</v>
      </c>
      <c r="B11" s="186">
        <v>5716.6690899824307</v>
      </c>
      <c r="C11" s="187">
        <v>201.88226366999999</v>
      </c>
      <c r="D11" s="188">
        <v>232.66843195999999</v>
      </c>
      <c r="E11" s="186">
        <v>10072.2239622912</v>
      </c>
      <c r="F11" s="187">
        <v>355.69723236999999</v>
      </c>
      <c r="G11" s="188">
        <v>409.93951527000002</v>
      </c>
      <c r="H11" s="186">
        <v>14847.506139614401</v>
      </c>
      <c r="I11" s="187">
        <v>524.33473097000001</v>
      </c>
      <c r="J11" s="188">
        <v>604.29349988000001</v>
      </c>
      <c r="K11" s="186">
        <v>3532.1999341332303</v>
      </c>
      <c r="L11" s="187">
        <v>124.73846347</v>
      </c>
      <c r="M11" s="188">
        <v>143.76053732</v>
      </c>
      <c r="N11" s="186">
        <v>7887.7548064420207</v>
      </c>
      <c r="O11" s="187">
        <v>278.55343217000001</v>
      </c>
      <c r="P11" s="188">
        <v>321.03162062000001</v>
      </c>
      <c r="Q11" s="186">
        <v>12663.0369837652</v>
      </c>
      <c r="R11" s="187">
        <v>447.19093076000001</v>
      </c>
      <c r="S11" s="188">
        <v>515.38560524000002</v>
      </c>
      <c r="T11"/>
      <c r="U11"/>
      <c r="V11" s="199"/>
      <c r="X11" s="24"/>
    </row>
    <row r="12" spans="1:33" ht="15" x14ac:dyDescent="0.25">
      <c r="A12" s="185" t="s">
        <v>2</v>
      </c>
      <c r="B12" s="186">
        <v>5088.5373325824003</v>
      </c>
      <c r="C12" s="187">
        <v>179.7</v>
      </c>
      <c r="D12" s="188">
        <v>207.96852078000001</v>
      </c>
      <c r="E12" s="186">
        <v>6392.81128660992</v>
      </c>
      <c r="F12" s="187">
        <v>225.76</v>
      </c>
      <c r="G12" s="188">
        <v>261.27419728000001</v>
      </c>
      <c r="H12" s="186">
        <v>6690.9876812236798</v>
      </c>
      <c r="I12" s="187">
        <v>236.29</v>
      </c>
      <c r="J12" s="188">
        <v>273.46066653000003</v>
      </c>
      <c r="K12" s="186">
        <v>193.9703991552</v>
      </c>
      <c r="L12" s="187">
        <v>6.85</v>
      </c>
      <c r="M12" s="188">
        <v>7.9275702099999998</v>
      </c>
      <c r="N12" s="186">
        <v>1498.24435318272</v>
      </c>
      <c r="O12" s="187">
        <v>52.91</v>
      </c>
      <c r="P12" s="188">
        <v>61.233246710000003</v>
      </c>
      <c r="Q12" s="186">
        <v>1796.4207477964799</v>
      </c>
      <c r="R12" s="187">
        <v>63.44</v>
      </c>
      <c r="S12" s="188">
        <v>73.419715960000005</v>
      </c>
      <c r="T12"/>
      <c r="U12"/>
      <c r="V12" s="199"/>
      <c r="X12" s="24"/>
    </row>
    <row r="13" spans="1:33" ht="15" x14ac:dyDescent="0.25">
      <c r="A13" s="185" t="s">
        <v>221</v>
      </c>
      <c r="B13" s="186">
        <v>1495.533635</v>
      </c>
      <c r="C13" s="187">
        <v>52.814271890000001</v>
      </c>
      <c r="D13" s="188">
        <v>50.100376769999997</v>
      </c>
      <c r="E13" s="186">
        <v>1873.199705</v>
      </c>
      <c r="F13" s="187">
        <v>66.151423280000003</v>
      </c>
      <c r="G13" s="188">
        <v>62.752190120000002</v>
      </c>
      <c r="H13" s="186">
        <v>2496.5812150000002</v>
      </c>
      <c r="I13" s="187">
        <v>88.165933550000005</v>
      </c>
      <c r="J13" s="188">
        <v>83.635470699999999</v>
      </c>
      <c r="K13" s="186">
        <v>225.72540000000001</v>
      </c>
      <c r="L13" s="187">
        <v>7.9714172699999999</v>
      </c>
      <c r="M13" s="188">
        <v>7.5618008999999997</v>
      </c>
      <c r="N13" s="186">
        <v>603.39147000000003</v>
      </c>
      <c r="O13" s="187">
        <v>21.30856867</v>
      </c>
      <c r="P13" s="188">
        <v>20.213614249999999</v>
      </c>
      <c r="Q13" s="186">
        <v>1226.77298</v>
      </c>
      <c r="R13" s="187">
        <v>43.323078930000001</v>
      </c>
      <c r="S13" s="188">
        <v>41.096894829999997</v>
      </c>
      <c r="T13"/>
      <c r="U13"/>
      <c r="V13" s="199"/>
      <c r="X13" s="24"/>
    </row>
    <row r="14" spans="1:33" ht="15" x14ac:dyDescent="0.25">
      <c r="A14" s="185" t="s">
        <v>16</v>
      </c>
      <c r="B14" s="186">
        <v>1453.2205671014399</v>
      </c>
      <c r="C14" s="187">
        <v>51.32</v>
      </c>
      <c r="D14" s="188">
        <v>64.386687210000005</v>
      </c>
      <c r="E14" s="186">
        <v>1453.2205671014399</v>
      </c>
      <c r="F14" s="187">
        <v>51.32</v>
      </c>
      <c r="G14" s="188">
        <v>64.386687210000005</v>
      </c>
      <c r="H14" s="186">
        <v>1453.2205671014399</v>
      </c>
      <c r="I14" s="187">
        <v>51.32</v>
      </c>
      <c r="J14" s="188">
        <v>64.386687210000005</v>
      </c>
      <c r="K14" s="186">
        <v>0</v>
      </c>
      <c r="L14" s="187">
        <v>0</v>
      </c>
      <c r="M14" s="188">
        <v>0</v>
      </c>
      <c r="N14" s="186">
        <v>0</v>
      </c>
      <c r="O14" s="187">
        <v>0</v>
      </c>
      <c r="P14" s="188">
        <v>0</v>
      </c>
      <c r="Q14" s="186">
        <v>0</v>
      </c>
      <c r="R14" s="187">
        <v>0</v>
      </c>
      <c r="S14" s="188">
        <v>0</v>
      </c>
      <c r="T14"/>
      <c r="U14"/>
      <c r="V14" s="199"/>
      <c r="X14" s="24"/>
    </row>
    <row r="15" spans="1:33" ht="15" x14ac:dyDescent="0.25">
      <c r="A15" s="185" t="s">
        <v>10</v>
      </c>
      <c r="B15" s="186">
        <v>1364.7823436551198</v>
      </c>
      <c r="C15" s="187">
        <v>48.196833609999999</v>
      </c>
      <c r="D15" s="188">
        <v>54.673180690000002</v>
      </c>
      <c r="E15" s="186">
        <v>1778.2378294414</v>
      </c>
      <c r="F15" s="187">
        <v>62.797876299999999</v>
      </c>
      <c r="G15" s="188">
        <v>71.236207449999995</v>
      </c>
      <c r="H15" s="186">
        <v>2413.04935849496</v>
      </c>
      <c r="I15" s="187">
        <v>85.216033879999998</v>
      </c>
      <c r="J15" s="188">
        <v>96.6667573</v>
      </c>
      <c r="K15" s="186">
        <v>363.93541432809297</v>
      </c>
      <c r="L15" s="187">
        <v>12.852257870000001</v>
      </c>
      <c r="M15" s="188">
        <v>14.5792527</v>
      </c>
      <c r="N15" s="186">
        <v>777.39090011436997</v>
      </c>
      <c r="O15" s="187">
        <v>27.453300550000002</v>
      </c>
      <c r="P15" s="188">
        <v>31.142279460000001</v>
      </c>
      <c r="Q15" s="186">
        <v>1412.2024291679299</v>
      </c>
      <c r="R15" s="187">
        <v>49.871458130000001</v>
      </c>
      <c r="S15" s="188">
        <v>56.572829310000003</v>
      </c>
      <c r="T15"/>
      <c r="U15"/>
      <c r="V15" s="199"/>
      <c r="W15" s="198"/>
      <c r="X15" s="24"/>
    </row>
    <row r="16" spans="1:33" ht="15" x14ac:dyDescent="0.25">
      <c r="A16" s="185" t="s">
        <v>15</v>
      </c>
      <c r="B16" s="186">
        <v>890.28165685248007</v>
      </c>
      <c r="C16" s="187">
        <v>31.44</v>
      </c>
      <c r="D16" s="188">
        <v>35.290764879999998</v>
      </c>
      <c r="E16" s="186">
        <v>913.89790691020801</v>
      </c>
      <c r="F16" s="187">
        <v>32.274000000000001</v>
      </c>
      <c r="G16" s="188">
        <v>36.226913029999999</v>
      </c>
      <c r="H16" s="186">
        <v>940.23257424076792</v>
      </c>
      <c r="I16" s="187">
        <v>33.204000000000001</v>
      </c>
      <c r="J16" s="188">
        <v>37.270819240000002</v>
      </c>
      <c r="K16" s="186">
        <v>63.42973636608</v>
      </c>
      <c r="L16" s="187">
        <v>2.2400000000000002</v>
      </c>
      <c r="M16" s="188">
        <v>2.5143547499999999</v>
      </c>
      <c r="N16" s="186">
        <v>87.045986423807989</v>
      </c>
      <c r="O16" s="187">
        <v>3.0739999999999998</v>
      </c>
      <c r="P16" s="188">
        <v>3.4505029</v>
      </c>
      <c r="Q16" s="186">
        <v>113.38065375436801</v>
      </c>
      <c r="R16" s="187">
        <v>4.0039999999999996</v>
      </c>
      <c r="S16" s="188">
        <v>4.4944091100000003</v>
      </c>
      <c r="T16"/>
      <c r="U16"/>
      <c r="V16" s="199"/>
      <c r="X16" s="24"/>
    </row>
    <row r="17" spans="1:24" ht="15" x14ac:dyDescent="0.25">
      <c r="A17" s="185" t="s">
        <v>24</v>
      </c>
      <c r="B17" s="186">
        <v>720.609501243522</v>
      </c>
      <c r="C17" s="187">
        <v>25.44808437</v>
      </c>
      <c r="D17" s="188">
        <v>29.689111449999999</v>
      </c>
      <c r="E17" s="186">
        <v>768.68964603622601</v>
      </c>
      <c r="F17" s="187">
        <v>27.146018659999999</v>
      </c>
      <c r="G17" s="188">
        <v>31.67001342</v>
      </c>
      <c r="H17" s="186">
        <v>806.56097528496798</v>
      </c>
      <c r="I17" s="187">
        <v>28.483432029999999</v>
      </c>
      <c r="J17" s="188">
        <v>33.230312179999999</v>
      </c>
      <c r="K17" s="186">
        <v>57.228487406999612</v>
      </c>
      <c r="L17" s="187">
        <v>2.02100496</v>
      </c>
      <c r="M17" s="188">
        <v>2.35781368</v>
      </c>
      <c r="N17" s="186">
        <v>105.30863219970401</v>
      </c>
      <c r="O17" s="187">
        <v>3.71893925</v>
      </c>
      <c r="P17" s="188">
        <v>4.3387156500000001</v>
      </c>
      <c r="Q17" s="186">
        <v>143.179961448445</v>
      </c>
      <c r="R17" s="187">
        <v>5.0563526200000002</v>
      </c>
      <c r="S17" s="188">
        <v>5.8990144100000004</v>
      </c>
      <c r="T17"/>
      <c r="U17"/>
      <c r="V17" s="199"/>
      <c r="X17" s="24"/>
    </row>
    <row r="18" spans="1:24" ht="15" x14ac:dyDescent="0.25">
      <c r="A18" s="185" t="s">
        <v>9</v>
      </c>
      <c r="B18" s="186">
        <v>196.72181580154202</v>
      </c>
      <c r="C18" s="187">
        <v>6.9471653599999996</v>
      </c>
      <c r="D18" s="188">
        <v>6.8813291200000002</v>
      </c>
      <c r="E18" s="186">
        <v>342.25743546235003</v>
      </c>
      <c r="F18" s="187">
        <v>12.08670727</v>
      </c>
      <c r="G18" s="188">
        <v>11.972165090000001</v>
      </c>
      <c r="H18" s="186">
        <v>620.32184077110799</v>
      </c>
      <c r="I18" s="187">
        <v>21.90645907</v>
      </c>
      <c r="J18" s="188">
        <v>21.69885799</v>
      </c>
      <c r="K18" s="186">
        <v>150.81181580154202</v>
      </c>
      <c r="L18" s="187">
        <v>5.3258690099999999</v>
      </c>
      <c r="M18" s="188">
        <v>5.2753973199999997</v>
      </c>
      <c r="N18" s="186">
        <v>296.34743546235001</v>
      </c>
      <c r="O18" s="187">
        <v>10.46541092</v>
      </c>
      <c r="P18" s="188">
        <v>10.36623329</v>
      </c>
      <c r="Q18" s="186">
        <v>574.41184077110802</v>
      </c>
      <c r="R18" s="187">
        <v>20.285162719999999</v>
      </c>
      <c r="S18" s="188">
        <v>20.09292619</v>
      </c>
      <c r="T18"/>
      <c r="U18"/>
      <c r="V18" s="199"/>
      <c r="X18" s="24"/>
    </row>
    <row r="19" spans="1:24" ht="15" x14ac:dyDescent="0.25">
      <c r="A19" s="185" t="s">
        <v>22</v>
      </c>
      <c r="B19" s="186">
        <v>117.28837858406401</v>
      </c>
      <c r="C19" s="187">
        <v>4.1420000000000003</v>
      </c>
      <c r="D19" s="188">
        <v>4.9448780399999999</v>
      </c>
      <c r="E19" s="186">
        <v>121.507588726272</v>
      </c>
      <c r="F19" s="187">
        <v>4.2910000000000004</v>
      </c>
      <c r="G19" s="188">
        <v>5.1227599399999999</v>
      </c>
      <c r="H19" s="186">
        <v>130.88046494822399</v>
      </c>
      <c r="I19" s="187">
        <v>4.6219999999999999</v>
      </c>
      <c r="J19" s="188">
        <v>5.5179204000000004</v>
      </c>
      <c r="K19" s="186">
        <v>8.5800045173760005</v>
      </c>
      <c r="L19" s="187">
        <v>0.30299999999999999</v>
      </c>
      <c r="M19" s="188">
        <v>0.36173298999999998</v>
      </c>
      <c r="N19" s="186">
        <v>12.799214659584001</v>
      </c>
      <c r="O19" s="187">
        <v>0.45200000000000001</v>
      </c>
      <c r="P19" s="188">
        <v>0.53961488999999996</v>
      </c>
      <c r="Q19" s="186">
        <v>22.172090881536</v>
      </c>
      <c r="R19" s="187">
        <v>0.78300000000000003</v>
      </c>
      <c r="S19" s="188">
        <v>0.93477535</v>
      </c>
      <c r="T19"/>
      <c r="U19"/>
      <c r="V19" s="199"/>
      <c r="X19" s="24"/>
    </row>
    <row r="20" spans="1:24" ht="15" x14ac:dyDescent="0.25">
      <c r="A20" s="185" t="s">
        <v>12</v>
      </c>
      <c r="B20" s="186">
        <v>84.724005003263997</v>
      </c>
      <c r="C20" s="187">
        <v>2.992</v>
      </c>
      <c r="D20" s="188">
        <v>4.1065725200000003</v>
      </c>
      <c r="E20" s="186">
        <v>93.643811679744005</v>
      </c>
      <c r="F20" s="187">
        <v>3.3069999999999999</v>
      </c>
      <c r="G20" s="188">
        <v>4.5389155499999996</v>
      </c>
      <c r="H20" s="186">
        <v>105.848372560896</v>
      </c>
      <c r="I20" s="187">
        <v>3.738</v>
      </c>
      <c r="J20" s="188">
        <v>5.1304706199999996</v>
      </c>
      <c r="K20" s="186">
        <v>6.2297062502399996</v>
      </c>
      <c r="L20" s="187">
        <v>0.22</v>
      </c>
      <c r="M20" s="188">
        <v>0.30195386000000002</v>
      </c>
      <c r="N20" s="186">
        <v>15.14951292672</v>
      </c>
      <c r="O20" s="187">
        <v>0.53500000000000003</v>
      </c>
      <c r="P20" s="188">
        <v>0.73429688999999998</v>
      </c>
      <c r="Q20" s="186">
        <v>27.354073807871998</v>
      </c>
      <c r="R20" s="187">
        <v>0.96599999999999997</v>
      </c>
      <c r="S20" s="188">
        <v>1.3258519600000001</v>
      </c>
      <c r="T20"/>
      <c r="U20"/>
    </row>
    <row r="21" spans="1:24" ht="15" x14ac:dyDescent="0.25">
      <c r="A21" s="185" t="s">
        <v>13</v>
      </c>
      <c r="B21" s="186">
        <v>70.28287880445599</v>
      </c>
      <c r="C21" s="187">
        <v>2.4820164400000002</v>
      </c>
      <c r="D21" s="188">
        <v>2.8956546099999998</v>
      </c>
      <c r="E21" s="186">
        <v>72.382515416835702</v>
      </c>
      <c r="F21" s="187">
        <v>2.5561644100000001</v>
      </c>
      <c r="G21" s="188">
        <v>2.9821596399999999</v>
      </c>
      <c r="H21" s="186">
        <v>74.299503550151201</v>
      </c>
      <c r="I21" s="187">
        <v>2.62386221</v>
      </c>
      <c r="J21" s="188">
        <v>3.06113955</v>
      </c>
      <c r="K21" s="186">
        <v>1.61928112353797</v>
      </c>
      <c r="L21" s="187">
        <v>5.7184369999999998E-2</v>
      </c>
      <c r="M21" s="188">
        <v>6.6714380000000004E-2</v>
      </c>
      <c r="N21" s="186">
        <v>3.7189177359175898</v>
      </c>
      <c r="O21" s="187">
        <v>0.13133233999999999</v>
      </c>
      <c r="P21" s="188">
        <v>0.15321941</v>
      </c>
      <c r="Q21" s="186">
        <v>5.6359058692331399</v>
      </c>
      <c r="R21" s="187">
        <v>0.19903013999999999</v>
      </c>
      <c r="S21" s="188">
        <v>0.23219931999999999</v>
      </c>
      <c r="T21"/>
      <c r="U21"/>
    </row>
    <row r="22" spans="1:24" ht="15" x14ac:dyDescent="0.25">
      <c r="A22" s="185" t="s">
        <v>211</v>
      </c>
      <c r="B22" s="186">
        <v>56.973495343103998</v>
      </c>
      <c r="C22" s="187">
        <v>2.012</v>
      </c>
      <c r="D22" s="188">
        <v>2.7615053199999999</v>
      </c>
      <c r="E22" s="186">
        <v>78.5792492928</v>
      </c>
      <c r="F22" s="187">
        <v>2.7749999999999999</v>
      </c>
      <c r="G22" s="188">
        <v>3.8087362100000002</v>
      </c>
      <c r="H22" s="186">
        <v>102.47866781644801</v>
      </c>
      <c r="I22" s="187">
        <v>3.6190000000000002</v>
      </c>
      <c r="J22" s="188">
        <v>4.9671410299999996</v>
      </c>
      <c r="K22" s="186">
        <v>16.282186790400001</v>
      </c>
      <c r="L22" s="187">
        <v>0.57499999999999996</v>
      </c>
      <c r="M22" s="188">
        <v>0.78919759</v>
      </c>
      <c r="N22" s="186">
        <v>37.887940740096013</v>
      </c>
      <c r="O22" s="187">
        <v>1.3380000000000001</v>
      </c>
      <c r="P22" s="188">
        <v>1.8364284900000001</v>
      </c>
      <c r="Q22" s="186">
        <v>61.787359263743987</v>
      </c>
      <c r="R22" s="187">
        <v>2.1819999999999999</v>
      </c>
      <c r="S22" s="188">
        <v>2.9948332999999998</v>
      </c>
      <c r="T22"/>
      <c r="U22"/>
    </row>
    <row r="23" spans="1:24" ht="15" x14ac:dyDescent="0.25">
      <c r="A23" s="185" t="s">
        <v>14</v>
      </c>
      <c r="B23" s="186">
        <v>32.847542046720001</v>
      </c>
      <c r="C23" s="187">
        <v>1.1599999999999999</v>
      </c>
      <c r="D23" s="188">
        <v>1.60624481</v>
      </c>
      <c r="E23" s="186">
        <v>33.980215910400013</v>
      </c>
      <c r="F23" s="187">
        <v>1.2</v>
      </c>
      <c r="G23" s="188">
        <v>1.6616325599999999</v>
      </c>
      <c r="H23" s="186">
        <v>34.829721308160003</v>
      </c>
      <c r="I23" s="187">
        <v>1.23</v>
      </c>
      <c r="J23" s="188">
        <v>1.70317337</v>
      </c>
      <c r="K23" s="186">
        <v>1.69901079552</v>
      </c>
      <c r="L23" s="187">
        <v>0.06</v>
      </c>
      <c r="M23" s="188">
        <v>8.3081630000000004E-2</v>
      </c>
      <c r="N23" s="186">
        <v>2.7184172728320002</v>
      </c>
      <c r="O23" s="187">
        <v>9.6000000000000002E-2</v>
      </c>
      <c r="P23" s="188">
        <v>0.13293060000000001</v>
      </c>
      <c r="Q23" s="186">
        <v>3.7944574433280001</v>
      </c>
      <c r="R23" s="187">
        <v>0.13400000000000001</v>
      </c>
      <c r="S23" s="188">
        <v>0.18554897000000001</v>
      </c>
      <c r="T23"/>
      <c r="U23"/>
    </row>
    <row r="24" spans="1:24" ht="15.75" thickBot="1" x14ac:dyDescent="0.3">
      <c r="A24" s="189" t="s">
        <v>11</v>
      </c>
      <c r="B24" s="190">
        <v>8.0370838272727294</v>
      </c>
      <c r="C24" s="191">
        <v>0.28382694000000003</v>
      </c>
      <c r="D24" s="192">
        <v>0.31103513999999999</v>
      </c>
      <c r="E24" s="190">
        <v>8.0370838272727294</v>
      </c>
      <c r="F24" s="191">
        <v>0.28382694000000003</v>
      </c>
      <c r="G24" s="192">
        <v>0.31103513999999999</v>
      </c>
      <c r="H24" s="190">
        <v>8.0370838272727294</v>
      </c>
      <c r="I24" s="191">
        <v>0.28382694000000003</v>
      </c>
      <c r="J24" s="192">
        <v>0.31103513999999999</v>
      </c>
      <c r="K24" s="190">
        <v>9.9999999999999995E-7</v>
      </c>
      <c r="L24" s="191">
        <v>4.0000000000000001E-8</v>
      </c>
      <c r="M24" s="192">
        <v>4.0000000000000001E-8</v>
      </c>
      <c r="N24" s="190">
        <v>9.9999999999999995E-7</v>
      </c>
      <c r="O24" s="191">
        <v>4.0000000000000001E-8</v>
      </c>
      <c r="P24" s="192">
        <v>4.0000000000000001E-8</v>
      </c>
      <c r="Q24" s="190">
        <v>9.9999999999999995E-7</v>
      </c>
      <c r="R24" s="191">
        <v>4.0000000000000001E-8</v>
      </c>
      <c r="S24" s="192">
        <v>4.0000000000000001E-8</v>
      </c>
      <c r="T24"/>
      <c r="U24"/>
    </row>
    <row r="25" spans="1:24" ht="18" customHeight="1" x14ac:dyDescent="0.25">
      <c r="A25" s="193" t="s">
        <v>223</v>
      </c>
      <c r="B25" s="182">
        <v>209466.57805226889</v>
      </c>
      <c r="C25" s="183">
        <v>7397.2423932000002</v>
      </c>
      <c r="D25" s="184">
        <v>7826.0604944699999</v>
      </c>
      <c r="E25" s="182">
        <v>230267.83186312768</v>
      </c>
      <c r="F25" s="183">
        <v>8131.83173893</v>
      </c>
      <c r="G25" s="184">
        <v>8627.9065008099988</v>
      </c>
      <c r="H25" s="182">
        <v>251432.54194590656</v>
      </c>
      <c r="I25" s="183">
        <v>8879.2564217599993</v>
      </c>
      <c r="J25" s="184">
        <v>9446.6503420499994</v>
      </c>
      <c r="K25" s="182">
        <v>28071.846913550478</v>
      </c>
      <c r="L25" s="183">
        <v>991.34791801999995</v>
      </c>
      <c r="M25" s="184">
        <v>1115.6006530499999</v>
      </c>
      <c r="N25" s="182">
        <v>48872.987457022908</v>
      </c>
      <c r="O25" s="183">
        <v>1725.93326374</v>
      </c>
      <c r="P25" s="184">
        <v>1917.4411206</v>
      </c>
      <c r="Q25" s="182">
        <v>70037.924074574752</v>
      </c>
      <c r="R25" s="183">
        <v>2473.3659465599999</v>
      </c>
      <c r="S25" s="184">
        <v>2736.19603942</v>
      </c>
      <c r="T25"/>
      <c r="U25"/>
    </row>
    <row r="26" spans="1:24" ht="18" customHeight="1" thickBot="1" x14ac:dyDescent="0.3">
      <c r="A26" s="194" t="s">
        <v>224</v>
      </c>
      <c r="B26" s="190">
        <v>222462.2</v>
      </c>
      <c r="C26" s="191">
        <v>7856.2</v>
      </c>
      <c r="D26" s="192">
        <v>8313.9</v>
      </c>
      <c r="E26" s="190">
        <v>229790.7</v>
      </c>
      <c r="F26" s="191">
        <v>8115</v>
      </c>
      <c r="G26" s="192">
        <v>8612.2999999999993</v>
      </c>
      <c r="H26" s="190">
        <v>238657.6</v>
      </c>
      <c r="I26" s="191">
        <v>8428.1</v>
      </c>
      <c r="J26" s="192">
        <v>8969.1</v>
      </c>
      <c r="K26" s="190">
        <v>41954.3</v>
      </c>
      <c r="L26" s="191">
        <v>1481.6</v>
      </c>
      <c r="M26" s="192">
        <v>1667.8</v>
      </c>
      <c r="N26" s="190">
        <v>50102.5</v>
      </c>
      <c r="O26" s="191">
        <v>1769.4</v>
      </c>
      <c r="P26" s="192">
        <v>1966.2</v>
      </c>
      <c r="Q26" s="190">
        <v>59444.9</v>
      </c>
      <c r="R26" s="191">
        <v>2099.3000000000002</v>
      </c>
      <c r="S26" s="192">
        <v>2323</v>
      </c>
      <c r="T26"/>
      <c r="U26"/>
    </row>
    <row r="27" spans="1:24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4" ht="17.25" x14ac:dyDescent="0.25">
      <c r="A28" s="223" t="s">
        <v>225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/>
      <c r="P28"/>
      <c r="Q28"/>
      <c r="R28"/>
      <c r="S28"/>
      <c r="T28"/>
      <c r="U28"/>
    </row>
    <row r="29" spans="1:24" ht="35.1" customHeight="1" x14ac:dyDescent="0.25">
      <c r="A29" s="224" t="s">
        <v>226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/>
      <c r="P29"/>
      <c r="Q29"/>
      <c r="R29"/>
      <c r="S29"/>
      <c r="T29"/>
      <c r="U29"/>
    </row>
    <row r="30" spans="1:24" ht="35.1" customHeight="1" x14ac:dyDescent="0.25">
      <c r="A30" s="200" t="s">
        <v>231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4" ht="35.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4" ht="15" x14ac:dyDescent="0.25">
      <c r="A32" t="s">
        <v>228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x14ac:dyDescent="0.25">
      <c r="A33" t="s">
        <v>229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</sheetData>
  <sortState xmlns:xlrd2="http://schemas.microsoft.com/office/spreadsheetml/2017/richdata2" ref="A6:Z25">
    <sortCondition descending="1" ref="P6:P25"/>
  </sortState>
  <mergeCells count="9">
    <mergeCell ref="A28:N28"/>
    <mergeCell ref="A29:N29"/>
    <mergeCell ref="Q4:S4"/>
    <mergeCell ref="A4:A5"/>
    <mergeCell ref="B4:D4"/>
    <mergeCell ref="E4:G4"/>
    <mergeCell ref="H4:J4"/>
    <mergeCell ref="K4:M4"/>
    <mergeCell ref="N4:P4"/>
  </mergeCells>
  <conditionalFormatting sqref="A9 A11:A20">
    <cfRule type="duplicateValues" dxfId="7" priority="22"/>
  </conditionalFormatting>
  <conditionalFormatting sqref="A10">
    <cfRule type="duplicateValues" dxfId="6" priority="1"/>
  </conditionalFormatting>
  <conditionalFormatting sqref="A21:A22 A6:A8">
    <cfRule type="duplicateValues" dxfId="5" priority="92"/>
  </conditionalFormatting>
  <conditionalFormatting sqref="A23:A24">
    <cfRule type="duplicateValues" dxfId="4" priority="12"/>
  </conditionalFormatting>
  <conditionalFormatting sqref="A28">
    <cfRule type="duplicateValues" dxfId="3" priority="18"/>
  </conditionalFormatting>
  <conditionalFormatting sqref="A29">
    <cfRule type="duplicateValues" dxfId="2" priority="19"/>
  </conditionalFormatting>
  <pageMargins left="0.7" right="0.7" top="0.75" bottom="0.75" header="0.3" footer="0.3"/>
  <pageSetup paperSize="8" scale="63" fitToWidth="2" orientation="landscape" r:id="rId1"/>
  <colBreaks count="1" manualBreakCount="1">
    <brk id="2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52"/>
  <sheetViews>
    <sheetView zoomScale="85" zoomScaleNormal="85" zoomScaleSheetLayoutView="85" workbookViewId="0"/>
  </sheetViews>
  <sheetFormatPr defaultRowHeight="14.25" x14ac:dyDescent="0.2"/>
  <cols>
    <col min="1" max="1" width="22" style="23" customWidth="1"/>
    <col min="2" max="2" width="13.140625" style="23" customWidth="1"/>
    <col min="3" max="4" width="11.7109375" style="23" customWidth="1"/>
    <col min="5" max="5" width="12.7109375" style="23" customWidth="1"/>
    <col min="6" max="7" width="11.7109375" style="23" customWidth="1"/>
    <col min="8" max="8" width="12.42578125" style="23" customWidth="1"/>
    <col min="9" max="19" width="11.7109375" style="23" customWidth="1"/>
    <col min="20" max="20" width="1.85546875" style="23" customWidth="1"/>
    <col min="21" max="21" width="22" style="23" customWidth="1"/>
    <col min="22" max="33" width="11.7109375" style="23" customWidth="1"/>
    <col min="34" max="16384" width="9.140625" style="23"/>
  </cols>
  <sheetData>
    <row r="1" spans="1:33" x14ac:dyDescent="0.2"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15" x14ac:dyDescent="0.25">
      <c r="A2" s="9" t="s">
        <v>232</v>
      </c>
      <c r="AE2" s="28"/>
      <c r="AF2" s="28"/>
      <c r="AG2" s="28"/>
    </row>
    <row r="3" spans="1:33" ht="15" thickBot="1" x14ac:dyDescent="0.25">
      <c r="AE3" s="28"/>
      <c r="AF3" s="28"/>
      <c r="AG3" s="28"/>
    </row>
    <row r="4" spans="1:33" ht="39" customHeight="1" thickBot="1" x14ac:dyDescent="0.25">
      <c r="A4" s="233" t="s">
        <v>25</v>
      </c>
      <c r="B4" s="225" t="s">
        <v>122</v>
      </c>
      <c r="C4" s="227"/>
      <c r="D4" s="225" t="s">
        <v>123</v>
      </c>
      <c r="E4" s="227"/>
      <c r="F4" s="225" t="s">
        <v>124</v>
      </c>
      <c r="G4" s="227"/>
      <c r="H4" s="225" t="s">
        <v>217</v>
      </c>
      <c r="I4" s="227"/>
      <c r="J4" s="225" t="s">
        <v>218</v>
      </c>
      <c r="K4" s="227"/>
      <c r="L4" s="225" t="s">
        <v>219</v>
      </c>
      <c r="M4" s="227"/>
      <c r="N4" s="163"/>
      <c r="O4" s="163"/>
      <c r="P4" s="163"/>
      <c r="Q4" s="163"/>
      <c r="R4" s="163"/>
      <c r="S4" s="163"/>
      <c r="AE4" s="28"/>
      <c r="AF4" s="28"/>
      <c r="AG4" s="28"/>
    </row>
    <row r="5" spans="1:33" ht="39" customHeight="1" thickBot="1" x14ac:dyDescent="0.25">
      <c r="A5" s="234"/>
      <c r="B5" s="29" t="s">
        <v>33</v>
      </c>
      <c r="C5" s="31" t="s">
        <v>21</v>
      </c>
      <c r="D5" s="29" t="s">
        <v>33</v>
      </c>
      <c r="E5" s="31" t="s">
        <v>21</v>
      </c>
      <c r="F5" s="29" t="s">
        <v>33</v>
      </c>
      <c r="G5" s="31" t="s">
        <v>21</v>
      </c>
      <c r="H5" s="29" t="s">
        <v>33</v>
      </c>
      <c r="I5" s="31" t="s">
        <v>21</v>
      </c>
      <c r="J5" s="29" t="s">
        <v>33</v>
      </c>
      <c r="K5" s="31" t="s">
        <v>21</v>
      </c>
      <c r="L5" s="29" t="s">
        <v>33</v>
      </c>
      <c r="M5" s="31" t="s">
        <v>21</v>
      </c>
      <c r="N5" s="163"/>
      <c r="O5" s="163"/>
      <c r="P5" s="163"/>
      <c r="Q5" s="163"/>
      <c r="R5" s="163"/>
      <c r="S5" s="163"/>
      <c r="AE5" s="28"/>
      <c r="AF5" s="28"/>
      <c r="AG5" s="28"/>
    </row>
    <row r="6" spans="1:33" ht="15" x14ac:dyDescent="0.25">
      <c r="A6" s="181" t="s">
        <v>1</v>
      </c>
      <c r="B6" s="182">
        <v>3302.8734803387902</v>
      </c>
      <c r="C6" s="184">
        <v>152.16338124000001</v>
      </c>
      <c r="D6" s="182">
        <v>3341.8734803387902</v>
      </c>
      <c r="E6" s="184">
        <v>153.96011124</v>
      </c>
      <c r="F6" s="182">
        <v>3439.8734803387902</v>
      </c>
      <c r="G6" s="184">
        <v>158.47497124</v>
      </c>
      <c r="H6" s="182">
        <v>85</v>
      </c>
      <c r="I6" s="184">
        <v>3.91595</v>
      </c>
      <c r="J6" s="182">
        <v>124</v>
      </c>
      <c r="K6" s="184">
        <v>5.7126799999999998</v>
      </c>
      <c r="L6" s="182">
        <v>222</v>
      </c>
      <c r="M6" s="184">
        <v>10.227539999999999</v>
      </c>
      <c r="N6" s="201"/>
      <c r="O6" s="201"/>
      <c r="P6" s="201"/>
      <c r="Q6" s="201"/>
      <c r="R6" s="201"/>
      <c r="S6" s="201"/>
      <c r="T6"/>
      <c r="U6"/>
      <c r="V6" s="198"/>
      <c r="W6" s="198"/>
      <c r="X6" s="198"/>
    </row>
    <row r="7" spans="1:33" ht="15" x14ac:dyDescent="0.25">
      <c r="A7" s="185" t="s">
        <v>0</v>
      </c>
      <c r="B7" s="186">
        <v>1350.85258811771</v>
      </c>
      <c r="C7" s="188">
        <v>67.448069720000007</v>
      </c>
      <c r="D7" s="186">
        <v>1782.57898750254</v>
      </c>
      <c r="E7" s="188">
        <v>89.004168849999999</v>
      </c>
      <c r="F7" s="186">
        <v>2057.9185244544301</v>
      </c>
      <c r="G7" s="188">
        <v>102.75187192999999</v>
      </c>
      <c r="H7" s="186">
        <v>710.73452671770997</v>
      </c>
      <c r="I7" s="188">
        <v>35.486974920000002</v>
      </c>
      <c r="J7" s="186">
        <v>1142.46092610253</v>
      </c>
      <c r="K7" s="188">
        <v>57.04307404</v>
      </c>
      <c r="L7" s="186">
        <v>1417.8004630544301</v>
      </c>
      <c r="M7" s="188">
        <v>70.790777120000001</v>
      </c>
      <c r="N7" s="201"/>
      <c r="O7" s="201"/>
      <c r="P7" s="201"/>
      <c r="Q7" s="201"/>
      <c r="R7" s="201"/>
      <c r="S7" s="201"/>
      <c r="T7"/>
      <c r="U7"/>
      <c r="V7" s="199"/>
      <c r="X7" s="24"/>
    </row>
    <row r="8" spans="1:33" ht="15.75" customHeight="1" x14ac:dyDescent="0.25">
      <c r="A8" s="185" t="s">
        <v>3</v>
      </c>
      <c r="B8" s="186">
        <v>62.1736</v>
      </c>
      <c r="C8" s="188">
        <v>3.0465064000000002</v>
      </c>
      <c r="D8" s="186">
        <v>130.09025</v>
      </c>
      <c r="E8" s="188">
        <v>6.3744222500000003</v>
      </c>
      <c r="F8" s="186">
        <v>178.40810999999999</v>
      </c>
      <c r="G8" s="188">
        <v>8.7419973899999999</v>
      </c>
      <c r="H8" s="186">
        <v>35.157600000000002</v>
      </c>
      <c r="I8" s="188">
        <v>1.7227224000000001</v>
      </c>
      <c r="J8" s="186">
        <v>103.07425000000001</v>
      </c>
      <c r="K8" s="188">
        <v>5.0506382500000004</v>
      </c>
      <c r="L8" s="186">
        <v>151.39211</v>
      </c>
      <c r="M8" s="188">
        <v>7.41821339</v>
      </c>
      <c r="N8" s="201"/>
      <c r="O8" s="201"/>
      <c r="P8" s="201"/>
      <c r="Q8" s="201"/>
      <c r="R8" s="201"/>
      <c r="S8" s="201"/>
      <c r="T8"/>
      <c r="U8"/>
      <c r="V8" s="199"/>
      <c r="X8" s="24"/>
    </row>
    <row r="9" spans="1:33" ht="15.75" thickBot="1" x14ac:dyDescent="0.3">
      <c r="A9" s="189" t="s">
        <v>13</v>
      </c>
      <c r="B9" s="190">
        <v>10.42552295</v>
      </c>
      <c r="C9" s="192">
        <v>0.50146765000000004</v>
      </c>
      <c r="D9" s="190">
        <v>10.42552295</v>
      </c>
      <c r="E9" s="192">
        <v>0.50146765000000004</v>
      </c>
      <c r="F9" s="190">
        <v>10.42552295</v>
      </c>
      <c r="G9" s="192">
        <v>0.50146765000000004</v>
      </c>
      <c r="H9" s="190">
        <v>0</v>
      </c>
      <c r="I9" s="192">
        <v>0</v>
      </c>
      <c r="J9" s="190">
        <v>0</v>
      </c>
      <c r="K9" s="192">
        <v>0</v>
      </c>
      <c r="L9" s="190">
        <v>0</v>
      </c>
      <c r="M9" s="192">
        <v>0</v>
      </c>
      <c r="N9" s="201"/>
      <c r="O9" s="201"/>
      <c r="P9" s="201"/>
      <c r="Q9" s="201"/>
      <c r="R9" s="201"/>
      <c r="S9" s="201"/>
      <c r="T9"/>
      <c r="U9"/>
      <c r="V9" s="199"/>
      <c r="X9" s="24"/>
    </row>
    <row r="10" spans="1:33" ht="15" x14ac:dyDescent="0.25">
      <c r="A10" s="193" t="s">
        <v>223</v>
      </c>
      <c r="B10" s="182">
        <v>4726.3251914065004</v>
      </c>
      <c r="C10" s="184">
        <v>223.15942501000001</v>
      </c>
      <c r="D10" s="182">
        <v>5264.9682407913306</v>
      </c>
      <c r="E10" s="184">
        <v>249.84016998999999</v>
      </c>
      <c r="F10" s="182">
        <v>5686.6256377432201</v>
      </c>
      <c r="G10" s="184">
        <v>270.47030820999998</v>
      </c>
      <c r="H10" s="182">
        <v>830.89212671770997</v>
      </c>
      <c r="I10" s="184">
        <v>41.125647319999999</v>
      </c>
      <c r="J10" s="182">
        <v>1369.5351761025299</v>
      </c>
      <c r="K10" s="184">
        <v>67.806392290000005</v>
      </c>
      <c r="L10" s="182">
        <v>1791.1925730544301</v>
      </c>
      <c r="M10" s="184">
        <v>88.436530509999997</v>
      </c>
      <c r="N10" s="201"/>
      <c r="O10" s="201"/>
      <c r="P10" s="201"/>
      <c r="Q10" s="201"/>
      <c r="R10" s="201"/>
      <c r="S10" s="201"/>
      <c r="T10"/>
      <c r="U10"/>
    </row>
    <row r="11" spans="1:33" ht="15.75" thickBot="1" x14ac:dyDescent="0.3">
      <c r="A11" s="194" t="s">
        <v>224</v>
      </c>
      <c r="B11" s="195">
        <v>4857.6000000000004</v>
      </c>
      <c r="C11" s="197">
        <v>229.4</v>
      </c>
      <c r="D11" s="195">
        <v>5234.1000000000004</v>
      </c>
      <c r="E11" s="197">
        <v>248.4</v>
      </c>
      <c r="F11" s="195">
        <v>5728.9</v>
      </c>
      <c r="G11" s="197">
        <v>272.5</v>
      </c>
      <c r="H11" s="195">
        <v>966.2</v>
      </c>
      <c r="I11" s="197">
        <v>47.8</v>
      </c>
      <c r="J11" s="195">
        <v>1350.1</v>
      </c>
      <c r="K11" s="197">
        <v>66.8</v>
      </c>
      <c r="L11" s="195">
        <v>1842.1</v>
      </c>
      <c r="M11" s="197">
        <v>90.9</v>
      </c>
      <c r="N11" s="201"/>
      <c r="O11" s="201"/>
      <c r="P11" s="201"/>
      <c r="Q11" s="201"/>
      <c r="R11" s="201"/>
      <c r="S11" s="201"/>
      <c r="T11"/>
      <c r="U11"/>
    </row>
    <row r="12" spans="1:33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33" ht="17.25" x14ac:dyDescent="0.25">
      <c r="A13" s="223" t="s">
        <v>225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/>
      <c r="P13"/>
      <c r="Q13"/>
      <c r="R13"/>
      <c r="S13"/>
      <c r="T13"/>
      <c r="U13"/>
    </row>
    <row r="14" spans="1:33" ht="35.1" customHeight="1" x14ac:dyDescent="0.25">
      <c r="A14" s="224" t="s">
        <v>226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/>
      <c r="P14"/>
      <c r="Q14"/>
      <c r="R14"/>
      <c r="S14"/>
      <c r="T14"/>
      <c r="U14"/>
    </row>
    <row r="15" spans="1:33" ht="35.1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33" ht="18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34.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32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12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33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 s="28"/>
      <c r="W49" s="28"/>
      <c r="X49" s="32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 s="28"/>
      <c r="W50" s="28"/>
      <c r="X50" s="32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x14ac:dyDescent="0.2">
      <c r="U51" s="28"/>
      <c r="V51" s="28"/>
      <c r="W51" s="28"/>
      <c r="X51" s="32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x14ac:dyDescent="0.2">
      <c r="U52" s="28"/>
      <c r="V52" s="28"/>
      <c r="W52" s="28"/>
      <c r="X52" s="32"/>
      <c r="Y52" s="28"/>
      <c r="Z52" s="28"/>
      <c r="AA52" s="28"/>
      <c r="AB52" s="28"/>
      <c r="AC52" s="28"/>
      <c r="AD52" s="28"/>
      <c r="AE52" s="28"/>
      <c r="AF52" s="28"/>
      <c r="AG52" s="28"/>
    </row>
  </sheetData>
  <mergeCells count="9">
    <mergeCell ref="A13:N13"/>
    <mergeCell ref="A14:N14"/>
    <mergeCell ref="F4:G4"/>
    <mergeCell ref="H4:I4"/>
    <mergeCell ref="J4:K4"/>
    <mergeCell ref="L4:M4"/>
    <mergeCell ref="A4:A5"/>
    <mergeCell ref="B4:C4"/>
    <mergeCell ref="D4:E4"/>
  </mergeCells>
  <conditionalFormatting sqref="X49:X52">
    <cfRule type="duplicateValues" dxfId="1" priority="1"/>
  </conditionalFormatting>
  <pageMargins left="0.7" right="0.7" top="0.75" bottom="0.75" header="0.3" footer="0.3"/>
  <pageSetup paperSize="8" scale="63" fitToWidth="2" orientation="landscape" r:id="rId1"/>
  <colBreaks count="1" manualBreakCount="1">
    <brk id="2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1"/>
  <sheetViews>
    <sheetView zoomScale="85" zoomScaleNormal="85" zoomScaleSheetLayoutView="85" workbookViewId="0"/>
  </sheetViews>
  <sheetFormatPr defaultRowHeight="15" x14ac:dyDescent="0.25"/>
  <cols>
    <col min="1" max="1" width="22" style="23" customWidth="1"/>
    <col min="2" max="7" width="22.7109375" style="23" customWidth="1"/>
    <col min="8" max="8" width="12.42578125" customWidth="1"/>
    <col min="9" max="13" width="11.7109375" customWidth="1"/>
    <col min="14" max="19" width="11.7109375" style="23" customWidth="1"/>
    <col min="20" max="20" width="1.85546875" style="23" customWidth="1"/>
    <col min="21" max="21" width="22" style="23" customWidth="1"/>
    <col min="22" max="33" width="11.7109375" style="23" customWidth="1"/>
    <col min="34" max="16384" width="9.140625" style="23"/>
  </cols>
  <sheetData>
    <row r="1" spans="1:33" x14ac:dyDescent="0.25"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x14ac:dyDescent="0.25">
      <c r="A2" s="9" t="s">
        <v>233</v>
      </c>
      <c r="AE2" s="28"/>
      <c r="AF2" s="28"/>
      <c r="AG2" s="28"/>
    </row>
    <row r="3" spans="1:33" ht="15.75" thickBot="1" x14ac:dyDescent="0.3">
      <c r="AE3" s="28"/>
      <c r="AF3" s="28"/>
      <c r="AG3" s="28"/>
    </row>
    <row r="4" spans="1:33" ht="39" customHeight="1" thickBot="1" x14ac:dyDescent="0.3">
      <c r="A4" s="233" t="s">
        <v>25</v>
      </c>
      <c r="B4" s="202" t="s">
        <v>122</v>
      </c>
      <c r="C4" s="202" t="s">
        <v>123</v>
      </c>
      <c r="D4" s="202" t="s">
        <v>124</v>
      </c>
      <c r="E4" s="202" t="s">
        <v>217</v>
      </c>
      <c r="F4" s="202" t="s">
        <v>218</v>
      </c>
      <c r="G4" s="203" t="s">
        <v>219</v>
      </c>
      <c r="N4" s="163"/>
      <c r="O4" s="163"/>
      <c r="P4" s="163"/>
      <c r="Q4" s="163"/>
      <c r="R4" s="163"/>
      <c r="S4" s="163"/>
      <c r="AE4" s="28"/>
      <c r="AF4" s="28"/>
      <c r="AG4" s="28"/>
    </row>
    <row r="5" spans="1:33" ht="19.5" customHeight="1" thickBot="1" x14ac:dyDescent="0.3">
      <c r="A5" s="234"/>
      <c r="B5" s="204" t="s">
        <v>21</v>
      </c>
      <c r="C5" s="204" t="s">
        <v>21</v>
      </c>
      <c r="D5" s="204" t="s">
        <v>21</v>
      </c>
      <c r="E5" s="204" t="s">
        <v>21</v>
      </c>
      <c r="F5" s="204" t="s">
        <v>21</v>
      </c>
      <c r="G5" s="205" t="s">
        <v>21</v>
      </c>
      <c r="N5" s="163"/>
      <c r="O5" s="163"/>
      <c r="P5" s="163"/>
      <c r="Q5" s="163"/>
      <c r="R5" s="163"/>
      <c r="S5" s="163"/>
      <c r="AE5" s="28"/>
      <c r="AF5" s="28"/>
      <c r="AG5" s="28"/>
    </row>
    <row r="6" spans="1:33" ht="15" customHeight="1" x14ac:dyDescent="0.25">
      <c r="A6" s="181" t="s">
        <v>234</v>
      </c>
      <c r="B6" s="206">
        <v>4293.4285974599998</v>
      </c>
      <c r="C6" s="206">
        <v>4340.7364989599992</v>
      </c>
      <c r="D6" s="206">
        <v>4443.66615396</v>
      </c>
      <c r="E6" s="206">
        <v>103.78757399999999</v>
      </c>
      <c r="F6" s="206">
        <v>151.09547549999999</v>
      </c>
      <c r="G6" s="206">
        <v>254.02513050000002</v>
      </c>
      <c r="N6"/>
      <c r="O6"/>
      <c r="P6"/>
      <c r="Q6"/>
      <c r="R6"/>
      <c r="S6"/>
      <c r="T6"/>
      <c r="U6"/>
      <c r="V6" s="198"/>
      <c r="W6" s="198"/>
      <c r="X6" s="198"/>
    </row>
    <row r="7" spans="1:33" ht="15" customHeight="1" x14ac:dyDescent="0.25">
      <c r="A7" s="185" t="s">
        <v>5</v>
      </c>
      <c r="B7" s="207">
        <v>1227.70730344</v>
      </c>
      <c r="C7" s="207">
        <v>1344.0202903899999</v>
      </c>
      <c r="D7" s="207">
        <v>1455.80820064</v>
      </c>
      <c r="E7" s="207">
        <v>431.69115490000002</v>
      </c>
      <c r="F7" s="207">
        <v>548.00414183999999</v>
      </c>
      <c r="G7" s="207">
        <v>659.79205209999998</v>
      </c>
      <c r="N7"/>
      <c r="O7"/>
      <c r="P7"/>
      <c r="Q7"/>
      <c r="R7"/>
      <c r="S7"/>
      <c r="T7"/>
      <c r="U7"/>
      <c r="V7" s="199"/>
      <c r="X7" s="24"/>
    </row>
    <row r="8" spans="1:33" ht="15.75" customHeight="1" x14ac:dyDescent="0.25">
      <c r="A8" s="185" t="s">
        <v>4</v>
      </c>
      <c r="B8" s="207">
        <v>1020.2771807</v>
      </c>
      <c r="C8" s="207">
        <v>1075.4102679099999</v>
      </c>
      <c r="D8" s="207">
        <v>1117.11777747</v>
      </c>
      <c r="E8" s="207">
        <v>31.721726520000001</v>
      </c>
      <c r="F8" s="207">
        <v>86.854813730000004</v>
      </c>
      <c r="G8" s="207">
        <v>128.56232328999999</v>
      </c>
      <c r="N8"/>
      <c r="O8"/>
      <c r="P8"/>
      <c r="Q8"/>
      <c r="R8"/>
      <c r="S8"/>
      <c r="T8"/>
      <c r="U8"/>
      <c r="V8" s="199"/>
      <c r="X8" s="24"/>
    </row>
    <row r="9" spans="1:33" ht="15" customHeight="1" x14ac:dyDescent="0.25">
      <c r="A9" s="185" t="s">
        <v>235</v>
      </c>
      <c r="B9" s="207">
        <v>416.27642062000001</v>
      </c>
      <c r="C9" s="207">
        <v>634.55978429999993</v>
      </c>
      <c r="D9" s="207">
        <v>872.27067346000001</v>
      </c>
      <c r="E9" s="207">
        <v>203.34215877</v>
      </c>
      <c r="F9" s="207">
        <v>421.62552245000001</v>
      </c>
      <c r="G9" s="207">
        <v>659.33641162000004</v>
      </c>
      <c r="N9"/>
      <c r="O9"/>
      <c r="P9"/>
      <c r="Q9"/>
      <c r="R9"/>
      <c r="S9"/>
      <c r="T9"/>
      <c r="U9"/>
      <c r="V9" s="199"/>
      <c r="X9" s="24"/>
    </row>
    <row r="10" spans="1:33" ht="15.75" customHeight="1" x14ac:dyDescent="0.25">
      <c r="A10" s="185" t="s">
        <v>236</v>
      </c>
      <c r="B10" s="207">
        <v>392.74465630999998</v>
      </c>
      <c r="C10" s="207">
        <v>514.63523368000006</v>
      </c>
      <c r="D10" s="207">
        <v>592.42242594000004</v>
      </c>
      <c r="E10" s="207">
        <v>200.60427880999998</v>
      </c>
      <c r="F10" s="207">
        <v>322.49485617000005</v>
      </c>
      <c r="G10" s="207">
        <v>400.28204843000003</v>
      </c>
      <c r="N10"/>
      <c r="O10"/>
      <c r="P10"/>
      <c r="Q10"/>
      <c r="R10"/>
      <c r="S10"/>
      <c r="T10"/>
      <c r="U10"/>
    </row>
    <row r="11" spans="1:33" ht="15.75" customHeight="1" x14ac:dyDescent="0.25">
      <c r="A11" s="185" t="s">
        <v>222</v>
      </c>
      <c r="B11" s="207">
        <v>232.66843195999999</v>
      </c>
      <c r="C11" s="207">
        <v>409.93951527000002</v>
      </c>
      <c r="D11" s="207">
        <v>604.29349988000001</v>
      </c>
      <c r="E11" s="207">
        <v>143.76053732</v>
      </c>
      <c r="F11" s="207">
        <v>321.03162062000001</v>
      </c>
      <c r="G11" s="207">
        <v>515.38560524000002</v>
      </c>
      <c r="N11"/>
      <c r="O11"/>
      <c r="P11"/>
      <c r="Q11"/>
      <c r="R11"/>
      <c r="S11"/>
      <c r="T11"/>
      <c r="U11"/>
    </row>
    <row r="12" spans="1:33" ht="15.75" customHeight="1" x14ac:dyDescent="0.25">
      <c r="A12" s="185" t="s">
        <v>2</v>
      </c>
      <c r="B12" s="207">
        <v>207.96852078000001</v>
      </c>
      <c r="C12" s="207">
        <v>261.27419728000001</v>
      </c>
      <c r="D12" s="207">
        <v>273.46066653000003</v>
      </c>
      <c r="E12" s="207">
        <v>7.9275702099999998</v>
      </c>
      <c r="F12" s="207">
        <v>61.233246710000003</v>
      </c>
      <c r="G12" s="207">
        <v>73.419715960000005</v>
      </c>
      <c r="N12"/>
      <c r="O12"/>
      <c r="P12"/>
      <c r="Q12"/>
      <c r="R12"/>
      <c r="S12"/>
      <c r="T12"/>
      <c r="U12"/>
    </row>
    <row r="13" spans="1:33" x14ac:dyDescent="0.25">
      <c r="A13" s="185" t="s">
        <v>16</v>
      </c>
      <c r="B13" s="207">
        <v>64.386687210000005</v>
      </c>
      <c r="C13" s="207">
        <v>64.386687210000005</v>
      </c>
      <c r="D13" s="207">
        <v>64.386687210000005</v>
      </c>
      <c r="E13" s="207">
        <v>0</v>
      </c>
      <c r="F13" s="207">
        <v>0</v>
      </c>
      <c r="G13" s="207">
        <v>0</v>
      </c>
      <c r="N13"/>
      <c r="O13"/>
      <c r="P13"/>
      <c r="Q13"/>
      <c r="R13"/>
      <c r="S13"/>
      <c r="T13"/>
      <c r="U13"/>
    </row>
    <row r="14" spans="1:33" x14ac:dyDescent="0.25">
      <c r="A14" s="185" t="s">
        <v>10</v>
      </c>
      <c r="B14" s="207">
        <v>54.673180690000002</v>
      </c>
      <c r="C14" s="207">
        <v>71.236207449999995</v>
      </c>
      <c r="D14" s="207">
        <v>96.6667573</v>
      </c>
      <c r="E14" s="207">
        <v>14.5792527</v>
      </c>
      <c r="F14" s="207">
        <v>31.142279460000001</v>
      </c>
      <c r="G14" s="207">
        <v>56.572829310000003</v>
      </c>
      <c r="N14"/>
      <c r="O14"/>
      <c r="P14"/>
      <c r="Q14"/>
      <c r="R14"/>
      <c r="S14"/>
      <c r="T14"/>
      <c r="U14"/>
    </row>
    <row r="15" spans="1:33" ht="18" customHeight="1" x14ac:dyDescent="0.25">
      <c r="A15" s="185" t="s">
        <v>221</v>
      </c>
      <c r="B15" s="207">
        <v>50.100376769999997</v>
      </c>
      <c r="C15" s="207">
        <v>62.752190120000002</v>
      </c>
      <c r="D15" s="207">
        <v>83.635470699999999</v>
      </c>
      <c r="E15" s="207">
        <v>7.5618008999999997</v>
      </c>
      <c r="F15" s="207">
        <v>20.213614249999999</v>
      </c>
      <c r="G15" s="207">
        <v>41.096894829999997</v>
      </c>
      <c r="N15"/>
      <c r="O15"/>
      <c r="P15"/>
      <c r="Q15"/>
      <c r="R15"/>
      <c r="S15"/>
      <c r="T15"/>
      <c r="U15"/>
    </row>
    <row r="16" spans="1:33" ht="18" customHeight="1" x14ac:dyDescent="0.25">
      <c r="A16" s="185" t="s">
        <v>15</v>
      </c>
      <c r="B16" s="207">
        <v>35.290764879999998</v>
      </c>
      <c r="C16" s="207">
        <v>36.226913029999999</v>
      </c>
      <c r="D16" s="207">
        <v>37.270819240000002</v>
      </c>
      <c r="E16" s="207">
        <v>2.5143547499999999</v>
      </c>
      <c r="F16" s="207">
        <v>3.4505029</v>
      </c>
      <c r="G16" s="207">
        <v>4.4944091100000003</v>
      </c>
      <c r="N16"/>
      <c r="O16"/>
      <c r="P16"/>
      <c r="Q16"/>
      <c r="R16"/>
      <c r="S16"/>
      <c r="T16"/>
      <c r="U16"/>
    </row>
    <row r="17" spans="1:21" x14ac:dyDescent="0.25">
      <c r="A17" s="185" t="s">
        <v>24</v>
      </c>
      <c r="B17" s="207">
        <v>29.689111449999999</v>
      </c>
      <c r="C17" s="207">
        <v>31.67001342</v>
      </c>
      <c r="D17" s="207">
        <v>33.230312179999999</v>
      </c>
      <c r="E17" s="207">
        <v>2.35781368</v>
      </c>
      <c r="F17" s="207">
        <v>4.3387156500000001</v>
      </c>
      <c r="G17" s="207">
        <v>5.8990144100000004</v>
      </c>
      <c r="N17"/>
      <c r="O17"/>
      <c r="P17"/>
      <c r="Q17"/>
      <c r="R17"/>
      <c r="S17"/>
      <c r="T17"/>
      <c r="U17"/>
    </row>
    <row r="18" spans="1:21" x14ac:dyDescent="0.25">
      <c r="A18" s="185" t="s">
        <v>9</v>
      </c>
      <c r="B18" s="207">
        <v>6.8813291200000002</v>
      </c>
      <c r="C18" s="207">
        <v>11.972165090000001</v>
      </c>
      <c r="D18" s="207">
        <v>21.69885799</v>
      </c>
      <c r="E18" s="207">
        <v>5.2753973199999997</v>
      </c>
      <c r="F18" s="207">
        <v>10.36623329</v>
      </c>
      <c r="G18" s="207">
        <v>20.09292619</v>
      </c>
      <c r="N18"/>
      <c r="O18"/>
      <c r="P18"/>
      <c r="Q18"/>
      <c r="R18"/>
      <c r="S18"/>
      <c r="T18"/>
      <c r="U18"/>
    </row>
    <row r="19" spans="1:21" x14ac:dyDescent="0.25">
      <c r="A19" s="185" t="s">
        <v>22</v>
      </c>
      <c r="B19" s="207">
        <v>4.9448780399999999</v>
      </c>
      <c r="C19" s="207">
        <v>5.1227599399999999</v>
      </c>
      <c r="D19" s="207">
        <v>5.5179204000000004</v>
      </c>
      <c r="E19" s="207">
        <v>0.36173298999999998</v>
      </c>
      <c r="F19" s="207">
        <v>0.53961488999999996</v>
      </c>
      <c r="G19" s="207">
        <v>0.93477535</v>
      </c>
      <c r="N19"/>
      <c r="O19"/>
      <c r="P19"/>
      <c r="Q19"/>
      <c r="R19"/>
      <c r="S19"/>
      <c r="T19"/>
      <c r="U19"/>
    </row>
    <row r="20" spans="1:21" ht="15" customHeight="1" x14ac:dyDescent="0.25">
      <c r="A20" s="185" t="s">
        <v>12</v>
      </c>
      <c r="B20" s="207">
        <v>4.1065725200000003</v>
      </c>
      <c r="C20" s="207">
        <v>4.5389155499999996</v>
      </c>
      <c r="D20" s="207">
        <v>5.1304706199999996</v>
      </c>
      <c r="E20" s="207">
        <v>0.30195386000000002</v>
      </c>
      <c r="F20" s="207">
        <v>0.73429688999999998</v>
      </c>
      <c r="G20" s="207">
        <v>1.3258519600000001</v>
      </c>
      <c r="N20"/>
      <c r="O20"/>
      <c r="P20"/>
      <c r="Q20"/>
      <c r="R20"/>
      <c r="S20"/>
      <c r="T20"/>
      <c r="U20"/>
    </row>
    <row r="21" spans="1:21" x14ac:dyDescent="0.25">
      <c r="A21" s="185" t="s">
        <v>237</v>
      </c>
      <c r="B21" s="207">
        <v>3.3971222599999997</v>
      </c>
      <c r="C21" s="207">
        <v>3.4836272899999998</v>
      </c>
      <c r="D21" s="207">
        <v>3.5626072</v>
      </c>
      <c r="E21" s="207">
        <v>6.6714380000000004E-2</v>
      </c>
      <c r="F21" s="207">
        <v>0.15321941</v>
      </c>
      <c r="G21" s="207">
        <v>0.23219931999999999</v>
      </c>
      <c r="N21"/>
      <c r="O21"/>
      <c r="P21"/>
      <c r="Q21"/>
      <c r="R21"/>
      <c r="S21"/>
      <c r="T21"/>
      <c r="U21"/>
    </row>
    <row r="22" spans="1:21" x14ac:dyDescent="0.25">
      <c r="A22" s="185" t="s">
        <v>211</v>
      </c>
      <c r="B22" s="207">
        <v>2.7615053199999999</v>
      </c>
      <c r="C22" s="207">
        <v>3.8087362100000002</v>
      </c>
      <c r="D22" s="207">
        <v>4.9671410299999996</v>
      </c>
      <c r="E22" s="207">
        <v>0.78919759</v>
      </c>
      <c r="F22" s="207">
        <v>1.8364284900000001</v>
      </c>
      <c r="G22" s="207">
        <v>2.9948332999999998</v>
      </c>
      <c r="N22"/>
      <c r="O22"/>
      <c r="P22"/>
      <c r="Q22"/>
      <c r="R22"/>
      <c r="S22"/>
      <c r="T22"/>
      <c r="U22"/>
    </row>
    <row r="23" spans="1:21" x14ac:dyDescent="0.25">
      <c r="A23" s="185" t="s">
        <v>14</v>
      </c>
      <c r="B23" s="207">
        <v>1.60624481</v>
      </c>
      <c r="C23" s="207">
        <v>1.6616325599999999</v>
      </c>
      <c r="D23" s="207">
        <v>1.70317337</v>
      </c>
      <c r="E23" s="207">
        <v>8.3081630000000004E-2</v>
      </c>
      <c r="F23" s="207">
        <v>0.13293060000000001</v>
      </c>
      <c r="G23" s="207">
        <v>0.18554897000000001</v>
      </c>
      <c r="N23"/>
      <c r="O23"/>
      <c r="P23"/>
      <c r="Q23"/>
      <c r="R23"/>
      <c r="S23"/>
      <c r="T23"/>
      <c r="U23"/>
    </row>
    <row r="24" spans="1:21" ht="15.75" thickBot="1" x14ac:dyDescent="0.3">
      <c r="A24" s="189" t="s">
        <v>11</v>
      </c>
      <c r="B24" s="208">
        <v>0.31103513999999999</v>
      </c>
      <c r="C24" s="208">
        <v>0.31103513999999999</v>
      </c>
      <c r="D24" s="208">
        <v>0.31103513999999999</v>
      </c>
      <c r="E24" s="208">
        <v>4.0000000000000001E-8</v>
      </c>
      <c r="F24" s="208">
        <v>4.0000000000000001E-8</v>
      </c>
      <c r="G24" s="208">
        <v>4.0000000000000001E-8</v>
      </c>
      <c r="N24"/>
      <c r="O24"/>
      <c r="P24"/>
      <c r="Q24"/>
      <c r="R24"/>
      <c r="S24"/>
      <c r="T24"/>
      <c r="U24"/>
    </row>
    <row r="25" spans="1:21" x14ac:dyDescent="0.25">
      <c r="A25" s="193" t="s">
        <v>223</v>
      </c>
      <c r="B25" s="206">
        <v>8049.2199194799996</v>
      </c>
      <c r="C25" s="206">
        <v>8877.7466707999993</v>
      </c>
      <c r="D25" s="206">
        <v>9717.1206502599998</v>
      </c>
      <c r="E25" s="206">
        <v>1156.72630037</v>
      </c>
      <c r="F25" s="206">
        <v>1985.2475128900001</v>
      </c>
      <c r="G25" s="206">
        <v>2824.63256993</v>
      </c>
      <c r="N25"/>
      <c r="O25"/>
      <c r="P25"/>
      <c r="Q25"/>
      <c r="R25"/>
      <c r="S25"/>
      <c r="T25"/>
      <c r="U25"/>
    </row>
    <row r="26" spans="1:21" ht="15.75" thickBot="1" x14ac:dyDescent="0.3">
      <c r="A26" s="194" t="s">
        <v>224</v>
      </c>
      <c r="B26" s="208">
        <v>8543.2999999999993</v>
      </c>
      <c r="C26" s="208">
        <v>8860.6999999999989</v>
      </c>
      <c r="D26" s="208">
        <v>9241.6</v>
      </c>
      <c r="E26" s="208">
        <v>1715.6</v>
      </c>
      <c r="F26" s="208">
        <v>2033</v>
      </c>
      <c r="G26" s="208">
        <v>2413.9</v>
      </c>
      <c r="N26"/>
      <c r="O26"/>
      <c r="P26"/>
      <c r="Q26"/>
      <c r="R26"/>
      <c r="S26"/>
      <c r="T26"/>
      <c r="U26"/>
    </row>
    <row r="27" spans="1:21" ht="15" customHeight="1" x14ac:dyDescent="0.25">
      <c r="A27"/>
      <c r="B27"/>
      <c r="C27"/>
      <c r="D27"/>
      <c r="E27"/>
      <c r="F27"/>
      <c r="G27"/>
      <c r="N27"/>
      <c r="O27"/>
      <c r="P27"/>
      <c r="Q27"/>
      <c r="R27"/>
      <c r="S27"/>
      <c r="T27"/>
      <c r="U27"/>
    </row>
    <row r="28" spans="1:21" ht="15" customHeight="1" x14ac:dyDescent="0.25">
      <c r="A28" s="223" t="s">
        <v>225</v>
      </c>
      <c r="B28" s="223"/>
      <c r="C28" s="223"/>
      <c r="D28" s="223"/>
      <c r="E28" s="223"/>
      <c r="F28" s="223"/>
      <c r="G28" s="223"/>
      <c r="H28" s="223"/>
      <c r="N28"/>
      <c r="O28"/>
      <c r="P28"/>
      <c r="Q28"/>
      <c r="R28"/>
      <c r="S28"/>
      <c r="T28"/>
      <c r="U28"/>
    </row>
    <row r="29" spans="1:21" ht="35.1" customHeight="1" x14ac:dyDescent="0.25">
      <c r="A29" s="224" t="s">
        <v>226</v>
      </c>
      <c r="B29" s="224"/>
      <c r="C29" s="224"/>
      <c r="D29" s="224"/>
      <c r="E29" s="224"/>
      <c r="F29" s="224"/>
      <c r="G29" s="224"/>
      <c r="H29" s="224"/>
      <c r="N29"/>
      <c r="O29"/>
      <c r="P29"/>
      <c r="Q29"/>
      <c r="R29"/>
      <c r="S29"/>
      <c r="T29"/>
      <c r="U29"/>
    </row>
    <row r="30" spans="1:21" ht="35.1" customHeight="1" x14ac:dyDescent="0.25">
      <c r="A30" s="200" t="s">
        <v>238</v>
      </c>
      <c r="B30"/>
      <c r="C30"/>
      <c r="D30"/>
      <c r="E30"/>
      <c r="F30"/>
      <c r="G30"/>
      <c r="N30"/>
      <c r="O30"/>
      <c r="P30"/>
      <c r="Q30"/>
      <c r="R30"/>
      <c r="S30"/>
      <c r="T30"/>
      <c r="U30"/>
    </row>
    <row r="31" spans="1:21" ht="35.1" customHeight="1" x14ac:dyDescent="0.25">
      <c r="A31"/>
      <c r="B31"/>
      <c r="C31"/>
      <c r="D31"/>
      <c r="E31"/>
      <c r="F31"/>
      <c r="G31"/>
      <c r="N31"/>
      <c r="O31"/>
      <c r="P31"/>
      <c r="Q31"/>
      <c r="R31"/>
      <c r="S31"/>
      <c r="T31"/>
      <c r="U31"/>
    </row>
    <row r="32" spans="1:21" x14ac:dyDescent="0.25">
      <c r="A32" t="s">
        <v>239</v>
      </c>
      <c r="B32"/>
      <c r="C32"/>
      <c r="D32"/>
      <c r="E32"/>
      <c r="F32"/>
      <c r="G32"/>
      <c r="N32"/>
      <c r="O32"/>
      <c r="P32"/>
      <c r="Q32"/>
      <c r="R32"/>
      <c r="S32"/>
      <c r="T32"/>
      <c r="U32"/>
    </row>
    <row r="33" spans="1:33" ht="18" customHeight="1" x14ac:dyDescent="0.25">
      <c r="A33" t="s">
        <v>240</v>
      </c>
      <c r="B33"/>
      <c r="C33"/>
      <c r="D33"/>
      <c r="E33"/>
      <c r="F33"/>
      <c r="G33"/>
      <c r="N33"/>
      <c r="O33"/>
      <c r="P33"/>
      <c r="Q33"/>
      <c r="R33"/>
      <c r="S33"/>
      <c r="T33"/>
      <c r="U33"/>
    </row>
    <row r="34" spans="1:33" ht="18" customHeight="1" x14ac:dyDescent="0.25">
      <c r="A34"/>
      <c r="B34"/>
      <c r="C34"/>
      <c r="D34"/>
      <c r="E34"/>
      <c r="F34"/>
      <c r="G34"/>
      <c r="N34"/>
      <c r="O34"/>
      <c r="P34"/>
      <c r="Q34"/>
      <c r="R34"/>
      <c r="S34"/>
      <c r="T34"/>
      <c r="U34"/>
    </row>
    <row r="35" spans="1:33" x14ac:dyDescent="0.25">
      <c r="A35" t="s">
        <v>241</v>
      </c>
      <c r="B35"/>
      <c r="C35"/>
      <c r="D35"/>
      <c r="E35"/>
      <c r="F35"/>
      <c r="G35"/>
      <c r="N35"/>
      <c r="O35"/>
      <c r="P35"/>
      <c r="Q35"/>
      <c r="R35"/>
      <c r="S35"/>
      <c r="T35"/>
      <c r="U35"/>
    </row>
    <row r="36" spans="1:33" x14ac:dyDescent="0.25">
      <c r="A36"/>
      <c r="B36"/>
      <c r="C36"/>
      <c r="D36"/>
      <c r="E36"/>
      <c r="F36"/>
      <c r="G36"/>
      <c r="N36"/>
      <c r="O36"/>
      <c r="P36"/>
      <c r="Q36"/>
      <c r="R36"/>
      <c r="S36"/>
      <c r="T36"/>
      <c r="U36"/>
    </row>
    <row r="37" spans="1:33" x14ac:dyDescent="0.25">
      <c r="A37"/>
      <c r="B37"/>
      <c r="C37"/>
      <c r="D37"/>
      <c r="E37"/>
      <c r="F37"/>
      <c r="G37"/>
      <c r="N37"/>
      <c r="O37"/>
      <c r="P37"/>
      <c r="Q37"/>
      <c r="R37"/>
      <c r="S37"/>
      <c r="T37"/>
      <c r="U37"/>
    </row>
    <row r="38" spans="1:33" x14ac:dyDescent="0.25">
      <c r="A38"/>
      <c r="B38"/>
      <c r="C38"/>
      <c r="D38"/>
      <c r="E38"/>
      <c r="F38"/>
      <c r="G38"/>
      <c r="N38"/>
      <c r="O38"/>
      <c r="P38"/>
      <c r="Q38"/>
      <c r="R38"/>
      <c r="S38"/>
      <c r="T38"/>
      <c r="U38"/>
    </row>
    <row r="39" spans="1:33" x14ac:dyDescent="0.25">
      <c r="A39"/>
      <c r="B39"/>
      <c r="C39"/>
      <c r="D39"/>
      <c r="E39"/>
      <c r="F39"/>
      <c r="G39"/>
      <c r="N39"/>
      <c r="O39"/>
      <c r="P39"/>
      <c r="Q39"/>
      <c r="R39"/>
      <c r="S39"/>
      <c r="T39"/>
      <c r="U39"/>
    </row>
    <row r="40" spans="1:33" x14ac:dyDescent="0.25">
      <c r="A40"/>
      <c r="B40"/>
      <c r="C40"/>
      <c r="D40"/>
      <c r="E40"/>
      <c r="F40"/>
      <c r="G40"/>
      <c r="N40"/>
      <c r="O40"/>
      <c r="P40"/>
      <c r="Q40"/>
      <c r="R40"/>
      <c r="S40"/>
      <c r="T40"/>
      <c r="U40"/>
    </row>
    <row r="41" spans="1:33" x14ac:dyDescent="0.25">
      <c r="A41"/>
      <c r="B41"/>
      <c r="C41"/>
      <c r="D41"/>
      <c r="E41"/>
      <c r="F41"/>
      <c r="G41"/>
      <c r="N41"/>
      <c r="O41"/>
      <c r="P41"/>
      <c r="Q41"/>
      <c r="R41"/>
      <c r="S41"/>
      <c r="T41"/>
      <c r="U41"/>
    </row>
    <row r="42" spans="1:33" x14ac:dyDescent="0.25">
      <c r="A42"/>
      <c r="B42"/>
      <c r="C42"/>
      <c r="D42"/>
      <c r="E42"/>
      <c r="F42"/>
      <c r="G42"/>
      <c r="N42"/>
      <c r="O42"/>
      <c r="P42"/>
      <c r="Q42"/>
      <c r="R42"/>
      <c r="S42"/>
      <c r="T42"/>
      <c r="U42"/>
    </row>
    <row r="43" spans="1:33" x14ac:dyDescent="0.25">
      <c r="A43"/>
      <c r="B43"/>
      <c r="C43"/>
      <c r="D43"/>
      <c r="E43"/>
      <c r="F43"/>
      <c r="G43"/>
      <c r="N43"/>
      <c r="O43"/>
      <c r="P43"/>
      <c r="Q43"/>
      <c r="R43"/>
      <c r="S43"/>
      <c r="T43"/>
      <c r="U43"/>
    </row>
    <row r="44" spans="1:33" x14ac:dyDescent="0.25">
      <c r="A44"/>
      <c r="B44"/>
      <c r="C44"/>
      <c r="D44"/>
      <c r="E44"/>
      <c r="F44"/>
      <c r="G44"/>
      <c r="N44"/>
      <c r="O44"/>
      <c r="P44"/>
      <c r="Q44"/>
      <c r="R44"/>
      <c r="S44"/>
      <c r="T44"/>
      <c r="U44"/>
    </row>
    <row r="45" spans="1:33" x14ac:dyDescent="0.25">
      <c r="A45"/>
      <c r="B45"/>
      <c r="C45"/>
      <c r="D45"/>
      <c r="E45"/>
      <c r="F45"/>
      <c r="G45"/>
      <c r="N45"/>
      <c r="O45"/>
      <c r="P45"/>
      <c r="Q45"/>
      <c r="R45"/>
      <c r="S45"/>
      <c r="T45"/>
      <c r="U45"/>
    </row>
    <row r="46" spans="1:33" x14ac:dyDescent="0.25">
      <c r="A46"/>
      <c r="B46"/>
      <c r="C46"/>
      <c r="D46"/>
      <c r="E46"/>
      <c r="F46"/>
      <c r="G46"/>
      <c r="N46"/>
      <c r="O46"/>
      <c r="P46"/>
      <c r="Q46"/>
      <c r="R46"/>
      <c r="S46"/>
      <c r="T46"/>
      <c r="U46"/>
    </row>
    <row r="47" spans="1:33" x14ac:dyDescent="0.25">
      <c r="A47"/>
      <c r="B47"/>
      <c r="C47"/>
      <c r="D47"/>
      <c r="E47"/>
      <c r="F47"/>
      <c r="G47"/>
      <c r="N47"/>
      <c r="O47"/>
      <c r="P47"/>
      <c r="Q47"/>
      <c r="R47"/>
      <c r="S47"/>
      <c r="T47"/>
      <c r="U47"/>
    </row>
    <row r="48" spans="1:33" ht="18" customHeight="1" x14ac:dyDescent="0.25">
      <c r="A48"/>
      <c r="B48"/>
      <c r="C48"/>
      <c r="D48"/>
      <c r="E48"/>
      <c r="F48"/>
      <c r="G48"/>
      <c r="N48"/>
      <c r="O48"/>
      <c r="P48"/>
      <c r="Q48"/>
      <c r="R48"/>
      <c r="S48"/>
      <c r="T48"/>
      <c r="U48"/>
      <c r="V48" s="28"/>
      <c r="W48" s="28"/>
      <c r="X48" s="32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8" customHeight="1" x14ac:dyDescent="0.25">
      <c r="A49"/>
      <c r="B49"/>
      <c r="C49"/>
      <c r="D49"/>
      <c r="E49"/>
      <c r="F49"/>
      <c r="G49"/>
      <c r="N49"/>
      <c r="O49"/>
      <c r="P49"/>
      <c r="Q49"/>
      <c r="R49"/>
      <c r="S49"/>
      <c r="T49"/>
      <c r="U49"/>
      <c r="V49" s="28"/>
      <c r="W49" s="28"/>
      <c r="X49" s="32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x14ac:dyDescent="0.25">
      <c r="A50"/>
      <c r="B50"/>
      <c r="C50"/>
      <c r="D50"/>
      <c r="E50"/>
      <c r="F50"/>
      <c r="G50"/>
      <c r="N50"/>
      <c r="O50"/>
      <c r="P50"/>
      <c r="Q50"/>
      <c r="R50"/>
      <c r="S50"/>
      <c r="T50"/>
      <c r="U50"/>
      <c r="V50" s="28"/>
      <c r="W50" s="28"/>
      <c r="X50" s="32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x14ac:dyDescent="0.25">
      <c r="U51" s="28"/>
      <c r="V51" s="28"/>
      <c r="W51" s="28"/>
      <c r="X51" s="32"/>
      <c r="Y51" s="28"/>
      <c r="Z51" s="28"/>
      <c r="AA51" s="28"/>
      <c r="AB51" s="28"/>
      <c r="AC51" s="28"/>
      <c r="AD51" s="28"/>
      <c r="AE51" s="28"/>
      <c r="AF51" s="28"/>
      <c r="AG51" s="28"/>
    </row>
  </sheetData>
  <mergeCells count="3">
    <mergeCell ref="A28:H28"/>
    <mergeCell ref="A29:H29"/>
    <mergeCell ref="A4:A5"/>
  </mergeCells>
  <conditionalFormatting sqref="X48:X51">
    <cfRule type="duplicateValues" dxfId="0" priority="1"/>
  </conditionalFormatting>
  <pageMargins left="0.7" right="0.7" top="0.75" bottom="0.75" header="0.3" footer="0.3"/>
  <pageSetup paperSize="8" scale="63" fitToWidth="2" orientation="landscape" r:id="rId1"/>
  <colBreaks count="1" manualBreakCount="1">
    <brk id="2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7"/>
  <sheetViews>
    <sheetView zoomScale="85" zoomScaleNormal="85" zoomScaleSheetLayoutView="85" workbookViewId="0"/>
  </sheetViews>
  <sheetFormatPr defaultRowHeight="15" x14ac:dyDescent="0.25"/>
  <cols>
    <col min="1" max="1" width="55.28515625" customWidth="1"/>
    <col min="2" max="7" width="9.140625" customWidth="1"/>
    <col min="8" max="8" width="10.7109375" customWidth="1"/>
    <col min="9" max="14" width="9.140625" customWidth="1"/>
    <col min="15" max="17" width="10.7109375" customWidth="1"/>
  </cols>
  <sheetData>
    <row r="1" spans="1:19" ht="30.75" thickBot="1" x14ac:dyDescent="0.3">
      <c r="A1" s="155" t="s">
        <v>35</v>
      </c>
      <c r="B1" s="156" t="s">
        <v>85</v>
      </c>
      <c r="C1" s="156" t="s">
        <v>86</v>
      </c>
      <c r="D1" s="157" t="s">
        <v>36</v>
      </c>
      <c r="E1" s="157" t="s">
        <v>37</v>
      </c>
      <c r="F1" s="157" t="s">
        <v>38</v>
      </c>
      <c r="G1" s="157" t="s">
        <v>39</v>
      </c>
      <c r="H1" s="157" t="s">
        <v>40</v>
      </c>
      <c r="I1" s="157" t="s">
        <v>41</v>
      </c>
      <c r="J1" s="157" t="s">
        <v>42</v>
      </c>
      <c r="K1" s="157" t="s">
        <v>43</v>
      </c>
      <c r="L1" s="157" t="s">
        <v>44</v>
      </c>
      <c r="M1" s="157" t="s">
        <v>45</v>
      </c>
      <c r="N1" s="157" t="s">
        <v>46</v>
      </c>
      <c r="O1" s="157" t="s">
        <v>47</v>
      </c>
      <c r="P1" s="157" t="s">
        <v>48</v>
      </c>
      <c r="Q1" s="157" t="s">
        <v>148</v>
      </c>
      <c r="R1" s="165" t="s">
        <v>152</v>
      </c>
      <c r="S1" s="209" t="s">
        <v>153</v>
      </c>
    </row>
    <row r="2" spans="1:19" x14ac:dyDescent="0.25">
      <c r="A2" s="44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>
        <v>18</v>
      </c>
      <c r="P2" s="55">
        <v>22</v>
      </c>
      <c r="Q2" s="55">
        <v>1</v>
      </c>
      <c r="R2" s="55">
        <v>1</v>
      </c>
      <c r="S2" s="210">
        <v>4</v>
      </c>
    </row>
    <row r="3" spans="1:19" x14ac:dyDescent="0.25">
      <c r="A3" s="47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>
        <v>5</v>
      </c>
      <c r="P3" s="2">
        <v>1</v>
      </c>
      <c r="Q3" s="2">
        <v>1</v>
      </c>
      <c r="R3" s="2">
        <v>0</v>
      </c>
      <c r="S3" s="56">
        <v>1</v>
      </c>
    </row>
    <row r="4" spans="1:19" x14ac:dyDescent="0.25">
      <c r="A4" s="47" t="s">
        <v>51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>
        <v>9</v>
      </c>
      <c r="P4" s="2">
        <v>10</v>
      </c>
      <c r="Q4" s="2">
        <v>8</v>
      </c>
      <c r="R4" s="2">
        <v>1</v>
      </c>
      <c r="S4" s="56">
        <v>2</v>
      </c>
    </row>
    <row r="5" spans="1:19" ht="15.75" thickBot="1" x14ac:dyDescent="0.3">
      <c r="A5" s="49" t="s">
        <v>52</v>
      </c>
      <c r="B5" s="57">
        <v>28</v>
      </c>
      <c r="C5" s="57">
        <v>17</v>
      </c>
      <c r="D5" s="57">
        <v>21</v>
      </c>
      <c r="E5" s="57">
        <v>16</v>
      </c>
      <c r="F5" s="57">
        <v>33</v>
      </c>
      <c r="G5" s="57">
        <v>34</v>
      </c>
      <c r="H5" s="57">
        <v>30</v>
      </c>
      <c r="I5" s="57">
        <v>43</v>
      </c>
      <c r="J5" s="57">
        <v>34</v>
      </c>
      <c r="K5" s="57">
        <v>37</v>
      </c>
      <c r="L5" s="57">
        <v>45</v>
      </c>
      <c r="M5" s="57">
        <v>52</v>
      </c>
      <c r="N5" s="57">
        <v>33</v>
      </c>
      <c r="O5" s="64">
        <v>32</v>
      </c>
      <c r="P5" s="64">
        <v>33</v>
      </c>
      <c r="Q5" s="57">
        <v>10</v>
      </c>
      <c r="R5" s="57">
        <v>2</v>
      </c>
      <c r="S5" s="65">
        <f>SUM(S2:S4)</f>
        <v>7</v>
      </c>
    </row>
    <row r="6" spans="1:19" x14ac:dyDescent="0.25">
      <c r="A6" s="44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>
        <v>43104</v>
      </c>
      <c r="P6" s="51">
        <v>51572</v>
      </c>
      <c r="Q6" s="51">
        <v>2811</v>
      </c>
      <c r="R6" s="51">
        <v>6410</v>
      </c>
      <c r="S6" s="211">
        <v>6844.35</v>
      </c>
    </row>
    <row r="7" spans="1:19" x14ac:dyDescent="0.25">
      <c r="A7" s="47" t="s">
        <v>54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v>17482</v>
      </c>
      <c r="P7" s="3">
        <v>2943</v>
      </c>
      <c r="Q7" s="3">
        <v>689</v>
      </c>
      <c r="R7" s="3">
        <v>0</v>
      </c>
      <c r="S7" s="52">
        <v>1069</v>
      </c>
    </row>
    <row r="8" spans="1:19" x14ac:dyDescent="0.25">
      <c r="A8" s="47" t="s">
        <v>55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v>32842</v>
      </c>
      <c r="P8" s="3">
        <v>44660</v>
      </c>
      <c r="Q8" s="3">
        <v>24128</v>
      </c>
      <c r="R8" s="3">
        <v>4600</v>
      </c>
      <c r="S8" s="52">
        <v>4720</v>
      </c>
    </row>
    <row r="9" spans="1:19" ht="15.75" thickBot="1" x14ac:dyDescent="0.3">
      <c r="A9" s="49" t="s">
        <v>56</v>
      </c>
      <c r="B9" s="53">
        <v>55164</v>
      </c>
      <c r="C9" s="53">
        <v>48541</v>
      </c>
      <c r="D9" s="53">
        <v>36958</v>
      </c>
      <c r="E9" s="53">
        <v>35201</v>
      </c>
      <c r="F9" s="53">
        <v>78237</v>
      </c>
      <c r="G9" s="53">
        <v>87533</v>
      </c>
      <c r="H9" s="53">
        <v>112369</v>
      </c>
      <c r="I9" s="53">
        <v>99854</v>
      </c>
      <c r="J9" s="53">
        <v>51037</v>
      </c>
      <c r="K9" s="53">
        <v>64596</v>
      </c>
      <c r="L9" s="53">
        <v>76026</v>
      </c>
      <c r="M9" s="53">
        <v>63669</v>
      </c>
      <c r="N9" s="53">
        <v>72177.2</v>
      </c>
      <c r="O9" s="53">
        <v>93428</v>
      </c>
      <c r="P9" s="53">
        <v>99176</v>
      </c>
      <c r="Q9" s="53">
        <v>27628</v>
      </c>
      <c r="R9" s="53">
        <v>11010</v>
      </c>
      <c r="S9" s="54">
        <f>SUM(S6:S8)</f>
        <v>12633.35</v>
      </c>
    </row>
    <row r="10" spans="1:19" x14ac:dyDescent="0.25">
      <c r="A10" s="44" t="s">
        <v>57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>
        <v>206.78200000000001</v>
      </c>
      <c r="P10" s="45">
        <v>468.69</v>
      </c>
      <c r="Q10" s="45">
        <v>19.010000000000002</v>
      </c>
      <c r="R10" s="45">
        <f>17944197.45/1000000</f>
        <v>17.944197450000001</v>
      </c>
      <c r="S10" s="212">
        <f>25167864.02/1000000</f>
        <v>25.16786402</v>
      </c>
    </row>
    <row r="11" spans="1:19" x14ac:dyDescent="0.25">
      <c r="A11" s="47" t="s">
        <v>58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93.822999999999993</v>
      </c>
      <c r="P11" s="4">
        <v>114.28</v>
      </c>
      <c r="Q11" s="4">
        <v>-0.52</v>
      </c>
      <c r="R11" s="4">
        <f>610/1000000</f>
        <v>6.0999999999999997E-4</v>
      </c>
      <c r="S11" s="48">
        <f>1660537/1000000</f>
        <v>1.6605369999999999</v>
      </c>
    </row>
    <row r="12" spans="1:19" x14ac:dyDescent="0.25">
      <c r="A12" s="47" t="s">
        <v>59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358.15100000000001</v>
      </c>
      <c r="P12" s="4">
        <v>540.92999999999995</v>
      </c>
      <c r="Q12" s="4">
        <v>341.27</v>
      </c>
      <c r="R12" s="4">
        <f>77429877/1000000</f>
        <v>77.429877000000005</v>
      </c>
      <c r="S12" s="48">
        <f>49251156.61/1000000</f>
        <v>49.251156610000002</v>
      </c>
    </row>
    <row r="13" spans="1:19" ht="15.75" thickBot="1" x14ac:dyDescent="0.3">
      <c r="A13" s="49" t="s">
        <v>60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69">
        <v>658.75699999999995</v>
      </c>
      <c r="P13" s="69">
        <v>1123.9000000000001</v>
      </c>
      <c r="Q13" s="50">
        <v>359.76</v>
      </c>
      <c r="R13" s="50">
        <f>R10+R12+R11</f>
        <v>95.374684450000004</v>
      </c>
      <c r="S13" s="70">
        <f>SUM(S10:S12)</f>
        <v>76.079557630000011</v>
      </c>
    </row>
    <row r="14" spans="1:19" x14ac:dyDescent="0.25">
      <c r="A14" s="47" t="s">
        <v>61</v>
      </c>
      <c r="B14" s="3">
        <v>3219</v>
      </c>
      <c r="C14" s="3">
        <v>7518</v>
      </c>
      <c r="D14" s="3">
        <v>141</v>
      </c>
      <c r="E14" s="5">
        <v>2455</v>
      </c>
      <c r="F14" s="5">
        <v>5466</v>
      </c>
      <c r="G14" s="5">
        <v>3764</v>
      </c>
      <c r="H14" s="5">
        <v>13240</v>
      </c>
      <c r="I14" s="5">
        <v>14424</v>
      </c>
      <c r="J14" s="5">
        <v>25749</v>
      </c>
      <c r="K14" s="5">
        <v>12058</v>
      </c>
      <c r="L14" s="5">
        <v>9751.23</v>
      </c>
      <c r="M14" s="5">
        <v>8353</v>
      </c>
      <c r="N14" s="5">
        <v>219.84</v>
      </c>
      <c r="O14" s="71">
        <v>315.3</v>
      </c>
      <c r="P14" s="71">
        <v>15523.55</v>
      </c>
      <c r="Q14" s="5">
        <v>22455</v>
      </c>
      <c r="R14" s="5">
        <v>9148</v>
      </c>
      <c r="S14" s="158">
        <v>0</v>
      </c>
    </row>
    <row r="15" spans="1:19" x14ac:dyDescent="0.25">
      <c r="A15" s="47" t="s">
        <v>62</v>
      </c>
      <c r="B15" s="5">
        <v>1254</v>
      </c>
      <c r="C15" s="5">
        <v>1504</v>
      </c>
      <c r="D15" s="5">
        <v>9927</v>
      </c>
      <c r="E15" s="5">
        <v>10829</v>
      </c>
      <c r="F15" s="5">
        <v>23808</v>
      </c>
      <c r="G15" s="5">
        <v>14707</v>
      </c>
      <c r="H15" s="5">
        <v>30627</v>
      </c>
      <c r="I15" s="5">
        <v>20019</v>
      </c>
      <c r="J15" s="5">
        <v>11411</v>
      </c>
      <c r="K15" s="5">
        <v>6989</v>
      </c>
      <c r="L15" s="5">
        <v>21511.82</v>
      </c>
      <c r="M15" s="5">
        <v>7911</v>
      </c>
      <c r="N15" s="5">
        <v>6387</v>
      </c>
      <c r="O15" s="71">
        <v>5917</v>
      </c>
      <c r="P15" s="71">
        <v>11299.373</v>
      </c>
      <c r="Q15" s="5">
        <v>14783</v>
      </c>
      <c r="R15" s="5">
        <v>10228.92</v>
      </c>
      <c r="S15" s="158">
        <v>1381.9</v>
      </c>
    </row>
    <row r="16" spans="1:19" ht="16.5" x14ac:dyDescent="0.25">
      <c r="A16" s="47" t="s">
        <v>63</v>
      </c>
      <c r="B16" s="3">
        <v>453</v>
      </c>
      <c r="C16" s="3">
        <v>50</v>
      </c>
      <c r="D16" s="3">
        <v>483</v>
      </c>
      <c r="E16" s="3">
        <v>444</v>
      </c>
      <c r="F16" s="3">
        <v>39</v>
      </c>
      <c r="G16" s="5">
        <v>3120</v>
      </c>
      <c r="H16" s="5">
        <v>2360</v>
      </c>
      <c r="I16" s="5">
        <v>935</v>
      </c>
      <c r="J16" s="5">
        <v>991</v>
      </c>
      <c r="K16" s="5">
        <v>1151</v>
      </c>
      <c r="L16" s="5">
        <v>204</v>
      </c>
      <c r="M16" s="5">
        <v>6864</v>
      </c>
      <c r="N16" s="5">
        <v>164.3</v>
      </c>
      <c r="O16" s="71">
        <v>6825</v>
      </c>
      <c r="P16" s="71">
        <v>5743</v>
      </c>
      <c r="Q16" s="5">
        <v>6699</v>
      </c>
      <c r="R16" s="5">
        <v>7638.4</v>
      </c>
      <c r="S16" s="158">
        <v>17477</v>
      </c>
    </row>
    <row r="17" spans="1:19" ht="17.25" thickBot="1" x14ac:dyDescent="0.3">
      <c r="A17" s="47" t="s">
        <v>64</v>
      </c>
      <c r="B17" s="3">
        <v>0</v>
      </c>
      <c r="C17" s="3">
        <v>0</v>
      </c>
      <c r="D17" s="3">
        <v>566</v>
      </c>
      <c r="E17" s="3">
        <v>961</v>
      </c>
      <c r="F17" s="3">
        <v>410</v>
      </c>
      <c r="G17" s="5">
        <v>247</v>
      </c>
      <c r="H17" s="5">
        <v>2147</v>
      </c>
      <c r="I17" s="5">
        <v>407</v>
      </c>
      <c r="J17" s="5">
        <v>432</v>
      </c>
      <c r="K17" s="5">
        <v>457</v>
      </c>
      <c r="L17" s="5">
        <v>1244</v>
      </c>
      <c r="M17" s="5">
        <v>1214</v>
      </c>
      <c r="N17" s="5">
        <v>9484.0229999999992</v>
      </c>
      <c r="O17" s="71">
        <v>1113</v>
      </c>
      <c r="P17" s="71">
        <v>212.4</v>
      </c>
      <c r="Q17" s="5">
        <v>2706</v>
      </c>
      <c r="R17" s="5">
        <v>21299</v>
      </c>
      <c r="S17" s="158">
        <v>8242</v>
      </c>
    </row>
    <row r="18" spans="1:19" x14ac:dyDescent="0.25">
      <c r="A18" s="44" t="s">
        <v>65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>
        <v>66.119</v>
      </c>
      <c r="P18" s="46">
        <v>95.52</v>
      </c>
      <c r="Q18" s="45">
        <v>106.04</v>
      </c>
      <c r="R18" s="45">
        <f>247237267.71/1000000</f>
        <v>247.23726771</v>
      </c>
      <c r="S18" s="213">
        <f>139294314.66/1000000</f>
        <v>139.29431466</v>
      </c>
    </row>
    <row r="19" spans="1:19" x14ac:dyDescent="0.25">
      <c r="A19" s="47" t="s">
        <v>66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72">
        <v>3.948</v>
      </c>
      <c r="P19" s="72">
        <v>2.76</v>
      </c>
      <c r="Q19" s="4">
        <v>3.6</v>
      </c>
      <c r="R19" s="4">
        <f>3776690/1000000</f>
        <v>3.7766899999999999</v>
      </c>
      <c r="S19" s="214">
        <f>16745572/1000000</f>
        <v>16.745571999999999</v>
      </c>
    </row>
    <row r="20" spans="1:19" ht="15.75" thickBot="1" x14ac:dyDescent="0.3">
      <c r="A20" s="49" t="s">
        <v>67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69">
        <v>70.066999999999993</v>
      </c>
      <c r="P20" s="69">
        <v>98.28</v>
      </c>
      <c r="Q20" s="50">
        <v>109.64</v>
      </c>
      <c r="R20" s="50">
        <f>(R19+R18)</f>
        <v>251.01395771</v>
      </c>
      <c r="S20" s="70">
        <f>SUM(S18:S19)</f>
        <v>156.03988666000001</v>
      </c>
    </row>
    <row r="21" spans="1:19" x14ac:dyDescent="0.25">
      <c r="A21" s="44" t="s">
        <v>68</v>
      </c>
      <c r="B21" s="58">
        <v>173</v>
      </c>
      <c r="C21" s="58">
        <v>203</v>
      </c>
      <c r="D21" s="58">
        <v>186</v>
      </c>
      <c r="E21" s="58">
        <v>159</v>
      </c>
      <c r="F21" s="58">
        <v>280</v>
      </c>
      <c r="G21" s="58">
        <v>186</v>
      </c>
      <c r="H21" s="58">
        <v>133</v>
      </c>
      <c r="I21" s="58">
        <v>200</v>
      </c>
      <c r="J21" s="58">
        <v>314</v>
      </c>
      <c r="K21" s="58">
        <v>191</v>
      </c>
      <c r="L21" s="58">
        <v>246</v>
      </c>
      <c r="M21" s="58">
        <v>159</v>
      </c>
      <c r="N21" s="58">
        <v>212</v>
      </c>
      <c r="O21" s="73">
        <v>312.7</v>
      </c>
      <c r="P21" s="73">
        <v>448.85</v>
      </c>
      <c r="Q21" s="58">
        <v>187</v>
      </c>
      <c r="R21" s="58">
        <f>(286547104-6646921)/1000000</f>
        <v>279.90018300000003</v>
      </c>
      <c r="S21" s="215">
        <f>190202842.36/1000000</f>
        <v>190.20284236000001</v>
      </c>
    </row>
    <row r="22" spans="1:19" x14ac:dyDescent="0.25">
      <c r="A22" s="47" t="s">
        <v>69</v>
      </c>
      <c r="B22" s="6">
        <v>189</v>
      </c>
      <c r="C22" s="6">
        <v>128</v>
      </c>
      <c r="D22" s="6">
        <v>218</v>
      </c>
      <c r="E22" s="6">
        <v>195</v>
      </c>
      <c r="F22" s="6">
        <v>182</v>
      </c>
      <c r="G22" s="6">
        <v>553</v>
      </c>
      <c r="H22" s="6">
        <v>574</v>
      </c>
      <c r="I22" s="6">
        <v>1359</v>
      </c>
      <c r="J22" s="6">
        <v>963</v>
      </c>
      <c r="K22" s="6">
        <v>1202</v>
      </c>
      <c r="L22" s="6">
        <v>1095</v>
      </c>
      <c r="M22" s="6">
        <v>1084</v>
      </c>
      <c r="N22" s="6">
        <v>1267</v>
      </c>
      <c r="O22" s="74">
        <v>1264.5999999999999</v>
      </c>
      <c r="P22" s="74">
        <v>1616.05</v>
      </c>
      <c r="Q22" s="6">
        <v>1141</v>
      </c>
      <c r="R22" s="6">
        <f>902748692/1000000</f>
        <v>902.74869200000001</v>
      </c>
      <c r="S22" s="75">
        <f>805913091.93/1000000</f>
        <v>805.91309192999995</v>
      </c>
    </row>
    <row r="23" spans="1:19" ht="15.75" thickBot="1" x14ac:dyDescent="0.3">
      <c r="A23" s="49" t="s">
        <v>70</v>
      </c>
      <c r="B23" s="59">
        <v>361</v>
      </c>
      <c r="C23" s="59">
        <v>331</v>
      </c>
      <c r="D23" s="59">
        <v>404</v>
      </c>
      <c r="E23" s="59">
        <v>354</v>
      </c>
      <c r="F23" s="59">
        <v>462</v>
      </c>
      <c r="G23" s="59">
        <v>739</v>
      </c>
      <c r="H23" s="59">
        <v>707</v>
      </c>
      <c r="I23" s="59">
        <v>1559</v>
      </c>
      <c r="J23" s="59">
        <v>1277</v>
      </c>
      <c r="K23" s="59">
        <v>1393</v>
      </c>
      <c r="L23" s="59">
        <v>1341</v>
      </c>
      <c r="M23" s="59">
        <v>1243</v>
      </c>
      <c r="N23" s="59">
        <v>1479</v>
      </c>
      <c r="O23" s="76">
        <v>1577.32</v>
      </c>
      <c r="P23" s="76">
        <v>2064.9</v>
      </c>
      <c r="Q23" s="59">
        <v>1327</v>
      </c>
      <c r="R23" s="59">
        <f>1189295796/1000000</f>
        <v>1189.2957960000001</v>
      </c>
      <c r="S23" s="216">
        <f>S22+S21</f>
        <v>996.11593428999993</v>
      </c>
    </row>
    <row r="24" spans="1:19" x14ac:dyDescent="0.25">
      <c r="A24" s="44" t="s">
        <v>71</v>
      </c>
      <c r="B24" s="51"/>
      <c r="C24" s="51"/>
      <c r="D24" s="51"/>
      <c r="E24" s="51"/>
      <c r="F24" s="51"/>
      <c r="G24" s="60"/>
      <c r="H24" s="60"/>
      <c r="I24" s="60"/>
      <c r="J24" s="60"/>
      <c r="K24" s="60"/>
      <c r="L24" s="60"/>
      <c r="M24" s="60"/>
      <c r="N24" s="60">
        <v>1</v>
      </c>
      <c r="O24" s="77">
        <v>0</v>
      </c>
      <c r="P24" s="77">
        <v>3</v>
      </c>
      <c r="Q24" s="60">
        <v>2</v>
      </c>
      <c r="R24" s="60">
        <v>2</v>
      </c>
      <c r="S24" s="217">
        <v>1</v>
      </c>
    </row>
    <row r="25" spans="1:19" x14ac:dyDescent="0.25">
      <c r="A25" s="47" t="s">
        <v>72</v>
      </c>
      <c r="B25" s="3">
        <v>4</v>
      </c>
      <c r="C25" s="3">
        <v>14</v>
      </c>
      <c r="D25" s="3">
        <v>29</v>
      </c>
      <c r="E25" s="3">
        <v>18</v>
      </c>
      <c r="F25" s="3">
        <v>29</v>
      </c>
      <c r="G25" s="3">
        <v>5</v>
      </c>
      <c r="H25" s="3">
        <v>16</v>
      </c>
      <c r="I25" s="3">
        <v>19</v>
      </c>
      <c r="J25" s="3">
        <v>15</v>
      </c>
      <c r="K25" s="3">
        <v>9</v>
      </c>
      <c r="L25" s="3">
        <v>10</v>
      </c>
      <c r="M25" s="3">
        <v>3</v>
      </c>
      <c r="N25" s="3">
        <v>16</v>
      </c>
      <c r="O25" s="2">
        <v>11</v>
      </c>
      <c r="P25" s="2">
        <v>15</v>
      </c>
      <c r="Q25" s="3">
        <v>9</v>
      </c>
      <c r="R25" s="3">
        <v>1</v>
      </c>
      <c r="S25" s="56">
        <v>1</v>
      </c>
    </row>
    <row r="26" spans="1:19" x14ac:dyDescent="0.25">
      <c r="A26" s="47" t="s">
        <v>73</v>
      </c>
      <c r="B26" s="3">
        <v>0</v>
      </c>
      <c r="C26" s="3">
        <v>1</v>
      </c>
      <c r="D26" s="3">
        <v>1</v>
      </c>
      <c r="E26" s="3">
        <v>0</v>
      </c>
      <c r="F26" s="3">
        <v>2</v>
      </c>
      <c r="G26" s="3">
        <v>5</v>
      </c>
      <c r="H26" s="3">
        <v>2</v>
      </c>
      <c r="I26" s="3">
        <v>2</v>
      </c>
      <c r="J26" s="3">
        <v>0</v>
      </c>
      <c r="K26" s="3">
        <v>2</v>
      </c>
      <c r="L26" s="3">
        <v>1</v>
      </c>
      <c r="M26" s="3">
        <v>0</v>
      </c>
      <c r="N26" s="3">
        <v>1</v>
      </c>
      <c r="O26" s="2">
        <v>0</v>
      </c>
      <c r="P26" s="2">
        <v>1</v>
      </c>
      <c r="Q26" s="3">
        <v>0</v>
      </c>
      <c r="R26" s="3">
        <v>1</v>
      </c>
      <c r="S26" s="56">
        <v>1</v>
      </c>
    </row>
    <row r="27" spans="1:19" ht="15.75" thickBot="1" x14ac:dyDescent="0.3">
      <c r="A27" s="49" t="s">
        <v>74</v>
      </c>
      <c r="B27" s="57">
        <v>4</v>
      </c>
      <c r="C27" s="57">
        <v>15</v>
      </c>
      <c r="D27" s="57">
        <v>30</v>
      </c>
      <c r="E27" s="57">
        <v>18</v>
      </c>
      <c r="F27" s="57">
        <v>31</v>
      </c>
      <c r="G27" s="57">
        <v>10</v>
      </c>
      <c r="H27" s="57">
        <v>18</v>
      </c>
      <c r="I27" s="57">
        <v>21</v>
      </c>
      <c r="J27" s="57">
        <v>15</v>
      </c>
      <c r="K27" s="57">
        <v>11</v>
      </c>
      <c r="L27" s="57">
        <v>11</v>
      </c>
      <c r="M27" s="57">
        <v>3</v>
      </c>
      <c r="N27" s="57">
        <v>18</v>
      </c>
      <c r="O27" s="64">
        <v>11</v>
      </c>
      <c r="P27" s="64">
        <v>19</v>
      </c>
      <c r="Q27" s="57">
        <v>11</v>
      </c>
      <c r="R27" s="57">
        <f>R24+R25+R26</f>
        <v>4</v>
      </c>
      <c r="S27" s="65">
        <f>SUM(S24:S26)</f>
        <v>3</v>
      </c>
    </row>
    <row r="28" spans="1:19" x14ac:dyDescent="0.25">
      <c r="A28" s="44" t="s">
        <v>75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55">
        <v>12</v>
      </c>
      <c r="P28" s="55">
        <v>9</v>
      </c>
      <c r="Q28" s="61">
        <v>15</v>
      </c>
      <c r="R28" s="61">
        <v>12</v>
      </c>
      <c r="S28" s="210">
        <v>16</v>
      </c>
    </row>
    <row r="29" spans="1:19" x14ac:dyDescent="0.25">
      <c r="A29" s="47" t="s">
        <v>76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">
        <v>3</v>
      </c>
      <c r="P29" s="2">
        <v>2</v>
      </c>
      <c r="Q29" s="7">
        <v>2</v>
      </c>
      <c r="R29" s="7">
        <v>3</v>
      </c>
      <c r="S29" s="56">
        <v>1</v>
      </c>
    </row>
    <row r="30" spans="1:19" x14ac:dyDescent="0.25">
      <c r="A30" s="47" t="s">
        <v>77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78">
        <v>0</v>
      </c>
      <c r="P30" s="78">
        <v>0</v>
      </c>
      <c r="Q30" s="62">
        <v>2</v>
      </c>
      <c r="R30" s="62">
        <v>1</v>
      </c>
      <c r="S30" s="218">
        <v>0</v>
      </c>
    </row>
    <row r="31" spans="1:19" ht="15.75" thickBot="1" x14ac:dyDescent="0.3">
      <c r="A31" s="49" t="s">
        <v>78</v>
      </c>
      <c r="B31" s="79">
        <v>0</v>
      </c>
      <c r="C31" s="79">
        <v>0</v>
      </c>
      <c r="D31" s="63">
        <v>14</v>
      </c>
      <c r="E31" s="63">
        <v>10</v>
      </c>
      <c r="F31" s="63">
        <v>6</v>
      </c>
      <c r="G31" s="63">
        <v>14</v>
      </c>
      <c r="H31" s="63">
        <v>25</v>
      </c>
      <c r="I31" s="63">
        <v>20</v>
      </c>
      <c r="J31" s="63">
        <v>13</v>
      </c>
      <c r="K31" s="63">
        <v>21</v>
      </c>
      <c r="L31" s="63">
        <v>11</v>
      </c>
      <c r="M31" s="63">
        <v>14</v>
      </c>
      <c r="N31" s="63">
        <v>13</v>
      </c>
      <c r="O31" s="64">
        <v>15</v>
      </c>
      <c r="P31" s="64">
        <v>11</v>
      </c>
      <c r="Q31" s="63">
        <v>19</v>
      </c>
      <c r="R31" s="63">
        <f>R30+R29+R28</f>
        <v>16</v>
      </c>
      <c r="S31" s="65">
        <f>SUM(S28:S30)</f>
        <v>17</v>
      </c>
    </row>
    <row r="32" spans="1:19" x14ac:dyDescent="0.25">
      <c r="A32" s="47" t="s">
        <v>79</v>
      </c>
      <c r="B32" s="1">
        <v>53</v>
      </c>
      <c r="C32" s="1">
        <v>59</v>
      </c>
      <c r="D32" s="3">
        <v>82</v>
      </c>
      <c r="E32" s="3">
        <v>86</v>
      </c>
      <c r="F32" s="3">
        <v>105</v>
      </c>
      <c r="G32" s="3">
        <v>104</v>
      </c>
      <c r="H32" s="3">
        <v>79</v>
      </c>
      <c r="I32" s="3">
        <v>76</v>
      </c>
      <c r="J32" s="3">
        <v>89</v>
      </c>
      <c r="K32" s="3">
        <v>71</v>
      </c>
      <c r="L32" s="3">
        <v>70</v>
      </c>
      <c r="M32" s="3">
        <v>73</v>
      </c>
      <c r="N32" s="3">
        <v>56</v>
      </c>
      <c r="O32" s="2">
        <v>52</v>
      </c>
      <c r="P32" s="2">
        <v>59</v>
      </c>
      <c r="Q32" s="3">
        <v>51</v>
      </c>
      <c r="R32" s="3">
        <v>42</v>
      </c>
      <c r="S32" s="56">
        <v>33</v>
      </c>
    </row>
    <row r="33" spans="1:19" x14ac:dyDescent="0.25">
      <c r="A33" s="47" t="s">
        <v>80</v>
      </c>
      <c r="B33" s="1">
        <v>10</v>
      </c>
      <c r="C33" s="1">
        <v>11</v>
      </c>
      <c r="D33" s="3">
        <v>12</v>
      </c>
      <c r="E33" s="3">
        <v>12</v>
      </c>
      <c r="F33" s="3">
        <v>14</v>
      </c>
      <c r="G33" s="3">
        <v>19</v>
      </c>
      <c r="H33" s="3">
        <v>21</v>
      </c>
      <c r="I33" s="3">
        <v>23</v>
      </c>
      <c r="J33" s="3">
        <v>23</v>
      </c>
      <c r="K33" s="3">
        <v>24</v>
      </c>
      <c r="L33" s="3">
        <v>23</v>
      </c>
      <c r="M33" s="3">
        <v>23</v>
      </c>
      <c r="N33" s="3">
        <v>24</v>
      </c>
      <c r="O33" s="2">
        <v>24</v>
      </c>
      <c r="P33" s="2">
        <v>25</v>
      </c>
      <c r="Q33" s="3">
        <v>25</v>
      </c>
      <c r="R33" s="3">
        <v>25</v>
      </c>
      <c r="S33" s="56">
        <v>26</v>
      </c>
    </row>
    <row r="34" spans="1:19" x14ac:dyDescent="0.25">
      <c r="A34" s="8" t="s">
        <v>81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219"/>
      <c r="R34" s="8"/>
      <c r="S34" s="219"/>
    </row>
    <row r="35" spans="1:19" x14ac:dyDescent="0.25">
      <c r="A35" s="8" t="s">
        <v>82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19"/>
      <c r="R35" s="8"/>
      <c r="S35" s="219"/>
    </row>
    <row r="36" spans="1:19" x14ac:dyDescent="0.25">
      <c r="A36" s="8" t="s">
        <v>83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59"/>
      <c r="O36" s="8"/>
      <c r="P36" s="8"/>
      <c r="Q36" s="219"/>
      <c r="R36" s="8"/>
      <c r="S36" s="219"/>
    </row>
    <row r="37" spans="1:19" x14ac:dyDescent="0.25">
      <c r="A37" s="8" t="s">
        <v>84</v>
      </c>
      <c r="B37" s="8"/>
      <c r="C37" s="8"/>
      <c r="D37" s="8"/>
      <c r="E37" s="8"/>
      <c r="F37" s="8"/>
      <c r="G37" s="8"/>
      <c r="H37" s="8"/>
      <c r="I37" s="8"/>
      <c r="J37" s="159"/>
      <c r="K37" s="159"/>
      <c r="L37" s="8"/>
      <c r="M37" s="8"/>
      <c r="N37" s="8"/>
      <c r="O37" s="8"/>
      <c r="P37" s="8"/>
      <c r="Q37" s="8"/>
      <c r="R37" s="8"/>
      <c r="S37" s="8"/>
    </row>
  </sheetData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2"/>
  <sheetViews>
    <sheetView zoomScaleNormal="100" zoomScaleSheetLayoutView="85" workbookViewId="0"/>
  </sheetViews>
  <sheetFormatPr defaultRowHeight="14.25" x14ac:dyDescent="0.2"/>
  <cols>
    <col min="1" max="1" width="9.140625" style="10"/>
    <col min="2" max="2" width="24.28515625" style="10" customWidth="1"/>
    <col min="3" max="8" width="12.140625" style="10" customWidth="1"/>
    <col min="9" max="16384" width="9.140625" style="10"/>
  </cols>
  <sheetData>
    <row r="1" spans="1:8" ht="15" x14ac:dyDescent="0.25">
      <c r="A1" s="160" t="s">
        <v>212</v>
      </c>
    </row>
    <row r="2" spans="1:8" x14ac:dyDescent="0.2">
      <c r="C2" s="67" t="s">
        <v>126</v>
      </c>
      <c r="D2" s="67" t="s">
        <v>129</v>
      </c>
      <c r="E2" s="67" t="s">
        <v>125</v>
      </c>
      <c r="F2" s="67" t="s">
        <v>128</v>
      </c>
      <c r="G2" s="67" t="s">
        <v>127</v>
      </c>
      <c r="H2" s="67" t="s">
        <v>130</v>
      </c>
    </row>
    <row r="3" spans="1:8" ht="19.5" customHeight="1" x14ac:dyDescent="0.25">
      <c r="A3" s="11"/>
      <c r="B3" s="235" t="s">
        <v>87</v>
      </c>
      <c r="C3" s="236"/>
      <c r="D3" s="237" t="s">
        <v>88</v>
      </c>
      <c r="E3" s="236"/>
      <c r="F3" s="235" t="s">
        <v>213</v>
      </c>
      <c r="G3" s="236"/>
    </row>
    <row r="4" spans="1:8" ht="19.5" customHeight="1" x14ac:dyDescent="0.2">
      <c r="A4" s="12"/>
      <c r="B4" s="13" t="s">
        <v>89</v>
      </c>
      <c r="C4" s="14" t="s">
        <v>90</v>
      </c>
      <c r="D4" s="15" t="s">
        <v>89</v>
      </c>
      <c r="E4" s="14" t="s">
        <v>90</v>
      </c>
      <c r="F4" s="13" t="s">
        <v>89</v>
      </c>
      <c r="G4" s="14" t="s">
        <v>90</v>
      </c>
    </row>
    <row r="5" spans="1:8" ht="19.5" customHeight="1" x14ac:dyDescent="0.2">
      <c r="A5" s="18" t="s">
        <v>5</v>
      </c>
      <c r="B5" s="19">
        <v>245</v>
      </c>
      <c r="C5" s="20">
        <v>10.208</v>
      </c>
      <c r="D5" s="19">
        <v>50</v>
      </c>
      <c r="E5" s="20">
        <v>2.0830000000000002</v>
      </c>
      <c r="F5" s="19">
        <v>197.185</v>
      </c>
      <c r="G5" s="20">
        <v>8.2159999999999993</v>
      </c>
    </row>
    <row r="6" spans="1:8" ht="19.5" customHeight="1" x14ac:dyDescent="0.2">
      <c r="A6" s="16" t="s">
        <v>1</v>
      </c>
      <c r="B6" s="17">
        <v>127.408</v>
      </c>
      <c r="C6" s="66">
        <v>5.3090000000000002</v>
      </c>
      <c r="D6" s="17">
        <v>41.5</v>
      </c>
      <c r="E6" s="66">
        <v>1.7290000000000001</v>
      </c>
      <c r="F6" s="17">
        <v>90.608999999999995</v>
      </c>
      <c r="G6" s="66">
        <v>3.7749999999999999</v>
      </c>
    </row>
    <row r="7" spans="1:8" ht="19.5" customHeight="1" x14ac:dyDescent="0.2">
      <c r="A7" s="18" t="s">
        <v>3</v>
      </c>
      <c r="B7" s="19">
        <v>120</v>
      </c>
      <c r="C7" s="20">
        <v>5</v>
      </c>
      <c r="D7" s="19">
        <v>10</v>
      </c>
      <c r="E7" s="20">
        <v>0.41599999999999998</v>
      </c>
      <c r="F7" s="19">
        <v>94.825999999999993</v>
      </c>
      <c r="G7" s="20">
        <v>3.9510000000000001</v>
      </c>
    </row>
    <row r="8" spans="1:8" ht="19.5" customHeight="1" x14ac:dyDescent="0.2">
      <c r="A8" s="16" t="s">
        <v>0</v>
      </c>
      <c r="B8" s="17">
        <v>77</v>
      </c>
      <c r="C8" s="66">
        <v>3.2080000000000002</v>
      </c>
      <c r="D8" s="17">
        <v>40</v>
      </c>
      <c r="E8" s="66">
        <v>1.667</v>
      </c>
      <c r="F8" s="17">
        <v>68</v>
      </c>
      <c r="G8" s="66">
        <v>2.8330000000000002</v>
      </c>
    </row>
    <row r="9" spans="1:8" ht="19.5" customHeight="1" x14ac:dyDescent="0.2">
      <c r="A9" s="18" t="s">
        <v>4</v>
      </c>
      <c r="B9" s="19">
        <v>32.28</v>
      </c>
      <c r="C9" s="20">
        <v>1.3460000000000001</v>
      </c>
      <c r="D9" s="19">
        <v>2.1539999999999999</v>
      </c>
      <c r="E9" s="20">
        <v>0.09</v>
      </c>
      <c r="F9" s="19">
        <v>25.477</v>
      </c>
      <c r="G9" s="20">
        <v>1.0620000000000001</v>
      </c>
    </row>
    <row r="10" spans="1:8" ht="19.5" customHeight="1" x14ac:dyDescent="0.2">
      <c r="A10" s="16" t="s">
        <v>8</v>
      </c>
      <c r="B10" s="17">
        <v>60</v>
      </c>
      <c r="C10" s="66">
        <v>2.5</v>
      </c>
      <c r="D10" s="17">
        <v>0</v>
      </c>
      <c r="E10" s="66">
        <v>0</v>
      </c>
      <c r="F10" s="17">
        <v>30</v>
      </c>
      <c r="G10" s="66">
        <v>1.25</v>
      </c>
    </row>
    <row r="11" spans="1:8" ht="19.5" customHeight="1" x14ac:dyDescent="0.2">
      <c r="A11" s="18" t="s">
        <v>10</v>
      </c>
      <c r="B11" s="19">
        <v>28</v>
      </c>
      <c r="C11" s="20">
        <v>1.167</v>
      </c>
      <c r="D11" s="19">
        <v>0</v>
      </c>
      <c r="E11" s="20">
        <v>0</v>
      </c>
      <c r="F11" s="19">
        <v>14</v>
      </c>
      <c r="G11" s="20">
        <v>0.58299999999999996</v>
      </c>
    </row>
    <row r="12" spans="1:8" ht="19.5" customHeight="1" x14ac:dyDescent="0.2">
      <c r="A12" s="16" t="s">
        <v>91</v>
      </c>
      <c r="B12" s="17">
        <v>25</v>
      </c>
      <c r="C12" s="66">
        <v>1.042</v>
      </c>
      <c r="D12" s="17">
        <v>2.5</v>
      </c>
      <c r="E12" s="66">
        <v>0.104</v>
      </c>
      <c r="F12" s="17">
        <v>3.6160000000000001</v>
      </c>
      <c r="G12" s="66">
        <v>0.1507</v>
      </c>
    </row>
    <row r="13" spans="1:8" ht="19.5" customHeight="1" x14ac:dyDescent="0.2">
      <c r="A13" s="18" t="s">
        <v>146</v>
      </c>
      <c r="B13" s="19">
        <v>45</v>
      </c>
      <c r="C13" s="20">
        <v>1.875</v>
      </c>
      <c r="D13" s="19">
        <v>0</v>
      </c>
      <c r="E13" s="20">
        <v>0</v>
      </c>
      <c r="F13" s="19">
        <v>0</v>
      </c>
      <c r="G13" s="20">
        <v>0</v>
      </c>
    </row>
    <row r="14" spans="1:8" ht="19.5" customHeight="1" x14ac:dyDescent="0.2">
      <c r="A14" s="16" t="s">
        <v>92</v>
      </c>
      <c r="B14" s="17">
        <v>9.6</v>
      </c>
      <c r="C14" s="66">
        <v>0.4</v>
      </c>
      <c r="D14" s="17">
        <v>0</v>
      </c>
      <c r="E14" s="66">
        <v>0</v>
      </c>
      <c r="F14" s="17">
        <v>4.8</v>
      </c>
      <c r="G14" s="66">
        <v>0.2</v>
      </c>
    </row>
    <row r="15" spans="1:8" ht="19.5" customHeight="1" x14ac:dyDescent="0.2">
      <c r="A15" s="18" t="s">
        <v>13</v>
      </c>
      <c r="B15" s="19">
        <v>2.7149999999999999</v>
      </c>
      <c r="C15" s="20">
        <v>0.113</v>
      </c>
      <c r="D15" s="19">
        <v>0.21199999999999999</v>
      </c>
      <c r="E15" s="20">
        <v>8.8000000000000005E-3</v>
      </c>
      <c r="F15" s="19">
        <v>1.3260000000000001</v>
      </c>
      <c r="G15" s="20">
        <v>5.5E-2</v>
      </c>
    </row>
    <row r="16" spans="1:8" ht="19.5" customHeight="1" x14ac:dyDescent="0.2">
      <c r="A16" s="16" t="s">
        <v>134</v>
      </c>
      <c r="B16" s="17">
        <v>12.397</v>
      </c>
      <c r="C16" s="66">
        <v>0.51654</v>
      </c>
      <c r="D16" s="17">
        <v>0</v>
      </c>
      <c r="E16" s="66">
        <v>0</v>
      </c>
      <c r="F16" s="17">
        <v>1.46597</v>
      </c>
      <c r="G16" s="66">
        <v>6.1079999999999995E-2</v>
      </c>
    </row>
    <row r="17" spans="1:7" ht="19.5" customHeight="1" x14ac:dyDescent="0.2">
      <c r="A17" s="18" t="s">
        <v>15</v>
      </c>
      <c r="B17" s="19">
        <v>1.5369999999999999</v>
      </c>
      <c r="C17" s="20">
        <v>0</v>
      </c>
      <c r="D17" s="19">
        <v>1.7999999999999999E-2</v>
      </c>
      <c r="E17" s="20">
        <v>0</v>
      </c>
      <c r="F17" s="19">
        <v>0.56999999999999995</v>
      </c>
      <c r="G17" s="20">
        <v>0</v>
      </c>
    </row>
    <row r="18" spans="1:7" ht="19.5" customHeight="1" x14ac:dyDescent="0.2">
      <c r="A18" s="16" t="s">
        <v>22</v>
      </c>
      <c r="B18" s="17">
        <v>10.55064</v>
      </c>
      <c r="C18" s="66">
        <v>0.43961</v>
      </c>
      <c r="D18" s="17">
        <v>0</v>
      </c>
      <c r="E18" s="66">
        <v>0</v>
      </c>
      <c r="F18" s="17">
        <v>0.55876999999999999</v>
      </c>
      <c r="G18" s="66">
        <v>2.3280000000000002E-2</v>
      </c>
    </row>
    <row r="19" spans="1:7" ht="19.5" customHeight="1" x14ac:dyDescent="0.2">
      <c r="A19" s="18" t="s">
        <v>9</v>
      </c>
      <c r="B19" s="19">
        <v>0.88400000000000001</v>
      </c>
      <c r="C19" s="20">
        <v>3.6799999999999999E-2</v>
      </c>
      <c r="D19" s="19">
        <v>0</v>
      </c>
      <c r="E19" s="20">
        <v>0</v>
      </c>
      <c r="F19" s="19">
        <v>0.442</v>
      </c>
      <c r="G19" s="20">
        <v>1.84E-2</v>
      </c>
    </row>
    <row r="20" spans="1:7" ht="19.5" customHeight="1" x14ac:dyDescent="0.2">
      <c r="A20" s="16" t="s">
        <v>14</v>
      </c>
      <c r="B20" s="17">
        <v>0.17299999999999999</v>
      </c>
      <c r="C20" s="66">
        <v>0</v>
      </c>
      <c r="D20" s="17">
        <v>4.2000000000000003E-2</v>
      </c>
      <c r="E20" s="66">
        <v>0</v>
      </c>
      <c r="F20" s="17">
        <v>8.8999999999999996E-2</v>
      </c>
      <c r="G20" s="66">
        <v>0</v>
      </c>
    </row>
    <row r="21" spans="1:7" ht="20.25" customHeight="1" x14ac:dyDescent="0.25">
      <c r="A21" s="21" t="s">
        <v>34</v>
      </c>
      <c r="B21" s="22">
        <f t="shared" ref="B21:G21" si="0">SUM(B5:B20)</f>
        <v>797.54464000000019</v>
      </c>
      <c r="C21" s="68">
        <f t="shared" si="0"/>
        <v>33.160950000000007</v>
      </c>
      <c r="D21" s="22">
        <f t="shared" si="0"/>
        <v>146.42599999999999</v>
      </c>
      <c r="E21" s="68">
        <f t="shared" si="0"/>
        <v>6.0978000000000003</v>
      </c>
      <c r="F21" s="22">
        <f t="shared" si="0"/>
        <v>532.96474000000001</v>
      </c>
      <c r="G21" s="68">
        <f t="shared" si="0"/>
        <v>22.178459999999998</v>
      </c>
    </row>
    <row r="22" spans="1:7" x14ac:dyDescent="0.2">
      <c r="A22" s="164" t="s">
        <v>147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25"/>
  <sheetViews>
    <sheetView zoomScaleNormal="100" zoomScaleSheetLayoutView="115" workbookViewId="0"/>
  </sheetViews>
  <sheetFormatPr defaultRowHeight="15" x14ac:dyDescent="0.25"/>
  <cols>
    <col min="1" max="1" width="9.140625" style="107"/>
    <col min="2" max="2" width="16.5703125" style="107" customWidth="1"/>
    <col min="3" max="4" width="15.42578125" style="107" bestFit="1" customWidth="1"/>
    <col min="5" max="5" width="14.42578125" style="107" bestFit="1" customWidth="1"/>
    <col min="6" max="16384" width="9.140625" style="107"/>
  </cols>
  <sheetData>
    <row r="1" spans="1:6" x14ac:dyDescent="0.25">
      <c r="A1" s="145" t="s">
        <v>214</v>
      </c>
    </row>
    <row r="3" spans="1:6" ht="17.25" x14ac:dyDescent="0.25">
      <c r="B3" s="146"/>
      <c r="C3" s="238" t="s">
        <v>143</v>
      </c>
      <c r="D3" s="238"/>
      <c r="E3" s="238"/>
      <c r="F3" s="238"/>
    </row>
    <row r="4" spans="1:6" ht="30" x14ac:dyDescent="0.25">
      <c r="B4" s="147"/>
      <c r="C4" s="148" t="s">
        <v>93</v>
      </c>
      <c r="D4" s="148" t="s">
        <v>94</v>
      </c>
      <c r="E4" s="148" t="s">
        <v>95</v>
      </c>
      <c r="F4" s="148" t="s">
        <v>96</v>
      </c>
    </row>
    <row r="5" spans="1:6" ht="19.5" customHeight="1" x14ac:dyDescent="0.25">
      <c r="B5" s="107" t="s">
        <v>4</v>
      </c>
      <c r="C5" s="149"/>
      <c r="D5" s="149">
        <v>31.6</v>
      </c>
      <c r="E5" s="149"/>
      <c r="F5" s="149">
        <v>852.6</v>
      </c>
    </row>
    <row r="6" spans="1:6" ht="19.5" customHeight="1" x14ac:dyDescent="0.25">
      <c r="B6" s="150" t="s">
        <v>30</v>
      </c>
      <c r="C6" s="151"/>
      <c r="D6" s="151">
        <v>7.25</v>
      </c>
      <c r="E6" s="151">
        <v>208.8</v>
      </c>
      <c r="F6" s="151">
        <v>229.75</v>
      </c>
    </row>
    <row r="7" spans="1:6" ht="19.5" customHeight="1" x14ac:dyDescent="0.25">
      <c r="B7" s="107" t="s">
        <v>5</v>
      </c>
      <c r="C7" s="149"/>
      <c r="D7" s="149">
        <v>6.27</v>
      </c>
      <c r="E7" s="149"/>
      <c r="F7" s="149">
        <v>283.99</v>
      </c>
    </row>
    <row r="8" spans="1:6" ht="19.5" customHeight="1" x14ac:dyDescent="0.25">
      <c r="B8" s="150" t="s">
        <v>3</v>
      </c>
      <c r="C8" s="151"/>
      <c r="D8" s="151">
        <v>3.6</v>
      </c>
      <c r="E8" s="151"/>
      <c r="F8" s="151">
        <v>208.38</v>
      </c>
    </row>
    <row r="9" spans="1:6" ht="19.5" customHeight="1" x14ac:dyDescent="0.25">
      <c r="B9" s="107" t="s">
        <v>8</v>
      </c>
      <c r="C9" s="149"/>
      <c r="D9" s="149">
        <v>1.48</v>
      </c>
      <c r="E9" s="149"/>
      <c r="F9" s="149">
        <v>45.69</v>
      </c>
    </row>
    <row r="10" spans="1:6" ht="19.5" customHeight="1" x14ac:dyDescent="0.25">
      <c r="B10" s="150" t="s">
        <v>7</v>
      </c>
      <c r="C10" s="151">
        <v>40.200000000000003</v>
      </c>
      <c r="D10" s="151"/>
      <c r="E10" s="151"/>
      <c r="F10" s="151">
        <v>4.1100000000000003</v>
      </c>
    </row>
    <row r="11" spans="1:6" ht="19.5" customHeight="1" x14ac:dyDescent="0.25">
      <c r="B11" s="162" t="s">
        <v>0</v>
      </c>
      <c r="C11" s="149">
        <v>0.6</v>
      </c>
      <c r="D11" s="149">
        <v>2.2999999999999998</v>
      </c>
      <c r="E11" s="149">
        <v>104</v>
      </c>
      <c r="F11" s="149">
        <v>24.2</v>
      </c>
    </row>
    <row r="12" spans="1:6" ht="19.5" customHeight="1" x14ac:dyDescent="0.25">
      <c r="B12" s="150" t="s">
        <v>10</v>
      </c>
      <c r="C12" s="151"/>
      <c r="D12" s="151">
        <v>2.63</v>
      </c>
      <c r="E12" s="151"/>
      <c r="F12" s="151">
        <v>66.930000000000007</v>
      </c>
    </row>
    <row r="13" spans="1:6" ht="19.5" customHeight="1" x14ac:dyDescent="0.25">
      <c r="B13" s="107" t="s">
        <v>23</v>
      </c>
      <c r="C13" s="149">
        <v>5.54</v>
      </c>
      <c r="D13" s="149">
        <v>0.42</v>
      </c>
      <c r="E13" s="149"/>
      <c r="F13" s="149">
        <v>26.73</v>
      </c>
    </row>
    <row r="14" spans="1:6" ht="19.5" customHeight="1" x14ac:dyDescent="0.25">
      <c r="B14" s="150" t="s">
        <v>211</v>
      </c>
      <c r="C14" s="151">
        <v>0.5</v>
      </c>
      <c r="D14" s="151"/>
      <c r="E14" s="151"/>
      <c r="F14" s="151">
        <v>0</v>
      </c>
    </row>
    <row r="15" spans="1:6" ht="19.5" customHeight="1" x14ac:dyDescent="0.25">
      <c r="B15" s="107" t="s">
        <v>2</v>
      </c>
      <c r="C15" s="149">
        <v>2</v>
      </c>
      <c r="D15" s="149"/>
      <c r="E15" s="149"/>
      <c r="F15" s="149">
        <v>0</v>
      </c>
    </row>
    <row r="16" spans="1:6" ht="19.5" customHeight="1" x14ac:dyDescent="0.25">
      <c r="B16" s="150" t="s">
        <v>17</v>
      </c>
      <c r="C16" s="151">
        <v>0.67</v>
      </c>
      <c r="D16" s="151"/>
      <c r="E16" s="151"/>
      <c r="F16" s="151">
        <v>2.21</v>
      </c>
    </row>
    <row r="17" spans="2:6" x14ac:dyDescent="0.25">
      <c r="B17" s="107" t="s">
        <v>205</v>
      </c>
      <c r="C17" s="149">
        <v>0.7</v>
      </c>
      <c r="D17" s="149"/>
      <c r="E17" s="149"/>
      <c r="F17" s="149">
        <v>0</v>
      </c>
    </row>
    <row r="18" spans="2:6" x14ac:dyDescent="0.25">
      <c r="B18" s="180" t="s">
        <v>215</v>
      </c>
      <c r="C18" s="151">
        <v>0.3</v>
      </c>
      <c r="D18" s="151"/>
      <c r="E18" s="151"/>
      <c r="F18" s="151"/>
    </row>
    <row r="19" spans="2:6" x14ac:dyDescent="0.25">
      <c r="B19" s="162" t="s">
        <v>206</v>
      </c>
      <c r="C19" s="149"/>
      <c r="D19" s="149"/>
      <c r="E19" s="149"/>
      <c r="F19" s="149">
        <v>131.06</v>
      </c>
    </row>
    <row r="20" spans="2:6" x14ac:dyDescent="0.25">
      <c r="B20" s="153" t="s">
        <v>34</v>
      </c>
      <c r="C20" s="154">
        <f>SUM(C5:C18)</f>
        <v>50.510000000000005</v>
      </c>
      <c r="D20" s="154">
        <f>SUM(D5:D18)</f>
        <v>55.550000000000004</v>
      </c>
      <c r="E20" s="154">
        <f>SUM(E5:E18)</f>
        <v>312.8</v>
      </c>
      <c r="F20" s="154">
        <f>SUM(F5:F19)</f>
        <v>1875.6499999999999</v>
      </c>
    </row>
    <row r="21" spans="2:6" ht="17.25" x14ac:dyDescent="0.25">
      <c r="B21" s="152" t="s">
        <v>144</v>
      </c>
    </row>
    <row r="22" spans="2:6" x14ac:dyDescent="0.25">
      <c r="B22" s="107" t="s">
        <v>97</v>
      </c>
    </row>
    <row r="23" spans="2:6" x14ac:dyDescent="0.25">
      <c r="B23" s="107" t="s">
        <v>98</v>
      </c>
    </row>
    <row r="24" spans="2:6" x14ac:dyDescent="0.25">
      <c r="B24" s="162" t="s">
        <v>150</v>
      </c>
    </row>
    <row r="25" spans="2:6" x14ac:dyDescent="0.25">
      <c r="B25" s="162" t="s">
        <v>151</v>
      </c>
    </row>
  </sheetData>
  <mergeCells count="1">
    <mergeCell ref="C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Contents</vt:lpstr>
      <vt:lpstr>Charts</vt:lpstr>
      <vt:lpstr>Oil and Condensate</vt:lpstr>
      <vt:lpstr>Gas</vt:lpstr>
      <vt:lpstr>LPG</vt:lpstr>
      <vt:lpstr>Gas and LPG Combined</vt:lpstr>
      <vt:lpstr>Activity</vt:lpstr>
      <vt:lpstr>Gas System Deliverability</vt:lpstr>
      <vt:lpstr>2C Resources</vt:lpstr>
      <vt:lpstr>Petroleum Initially in Place</vt:lpstr>
      <vt:lpstr>Gas LPG Production Profile</vt:lpstr>
      <vt:lpstr>Oil Production Profile</vt:lpstr>
      <vt:lpstr>'2C Resources'!Print_Area</vt:lpstr>
      <vt:lpstr>Activity!Print_Area</vt:lpstr>
      <vt:lpstr>Gas!Print_Area</vt:lpstr>
      <vt:lpstr>'Gas and LPG Combined'!Print_Area</vt:lpstr>
      <vt:lpstr>'Gas LPG Production Profile'!Print_Area</vt:lpstr>
      <vt:lpstr>'Gas System Deliverability'!Print_Area</vt:lpstr>
      <vt:lpstr>LPG!Print_Area</vt:lpstr>
      <vt:lpstr>'Oil and Condensate'!Print_Area</vt:lpstr>
      <vt:lpstr>'Oil Production Profile'!Print_Area</vt:lpstr>
      <vt:lpstr>'Petroleum Initially in 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reserves 1 Jan 2018</dc:title>
  <cp:keywords>MAKO ID 174747851</cp:keywords>
  <cp:lastPrinted>2016-06-28T20:34:17Z</cp:lastPrinted>
  <dcterms:created xsi:type="dcterms:W3CDTF">2012-07-01T23:39:28Z</dcterms:created>
  <dcterms:modified xsi:type="dcterms:W3CDTF">2025-05-22T01:45:19Z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2025-05-22T01:44:55Z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da7272a0-a2d8-42cf-bf56-1d7c88319b2f</vt:lpwstr>
  </property>
  <property fmtid="{D5CDD505-2E9C-101B-9397-08002B2CF9AE}" pid="8" name="MSIP_Label_738466f7-346c-47bb-a4d2-4a6558d61975_ContentBits">
    <vt:lpwstr>0</vt:lpwstr>
  </property>
</Properties>
</file>