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35" windowWidth="18240" windowHeight="11700"/>
  </bookViews>
  <sheets>
    <sheet name="Contents" sheetId="15" r:id="rId1"/>
    <sheet name="Oil and Condensate" sheetId="8" r:id="rId2"/>
    <sheet name="Gas and LPG" sheetId="9" r:id="rId3"/>
    <sheet name="Activity" sheetId="11" r:id="rId4"/>
    <sheet name="Gas System Deliverability" sheetId="12" r:id="rId5"/>
    <sheet name="2C Resources" sheetId="13" r:id="rId6"/>
    <sheet name="Petroleum Initially in Place" sheetId="14" r:id="rId7"/>
  </sheets>
  <calcPr calcId="145621"/>
</workbook>
</file>

<file path=xl/calcChain.xml><?xml version="1.0" encoding="utf-8"?>
<calcChain xmlns="http://schemas.openxmlformats.org/spreadsheetml/2006/main">
  <c r="J27" i="9" l="1"/>
  <c r="I27" i="9"/>
  <c r="H27" i="9"/>
  <c r="S27" i="9"/>
  <c r="R27" i="9"/>
  <c r="Q27" i="9"/>
  <c r="P27" i="9"/>
  <c r="O27" i="9"/>
  <c r="N27" i="9"/>
  <c r="M27" i="9"/>
  <c r="L27" i="9"/>
  <c r="K27" i="9"/>
  <c r="G27" i="9"/>
  <c r="F27" i="9"/>
  <c r="E27" i="9"/>
  <c r="D27" i="9"/>
  <c r="C27" i="9"/>
  <c r="B27" i="9"/>
  <c r="P28" i="9"/>
  <c r="S28" i="9" s="1"/>
  <c r="O28" i="9"/>
  <c r="R28" i="9" s="1"/>
  <c r="N28" i="9"/>
  <c r="Q28" i="9" s="1"/>
  <c r="G28" i="9"/>
  <c r="J28" i="9" s="1"/>
  <c r="F28" i="9"/>
  <c r="I28" i="9" s="1"/>
  <c r="E28" i="9"/>
  <c r="H28" i="9" s="1"/>
  <c r="F18" i="13" l="1"/>
  <c r="E18" i="13"/>
  <c r="D18" i="13"/>
  <c r="C18" i="13"/>
  <c r="T28" i="8" l="1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B61" i="9"/>
  <c r="AC46" i="9"/>
  <c r="AB46" i="9"/>
  <c r="Y47" i="9"/>
  <c r="X47" i="9"/>
  <c r="Y46" i="9"/>
  <c r="X46" i="9"/>
  <c r="AE46" i="9"/>
  <c r="AD46" i="9"/>
  <c r="S62" i="9" l="1"/>
  <c r="R62" i="9"/>
  <c r="Q62" i="9"/>
  <c r="J62" i="9"/>
  <c r="I62" i="9"/>
  <c r="H62" i="9"/>
  <c r="Q29" i="8"/>
  <c r="P29" i="8"/>
  <c r="O29" i="8"/>
  <c r="S29" i="8" l="1"/>
  <c r="R29" i="8"/>
  <c r="T29" i="8"/>
  <c r="AG46" i="9" l="1"/>
  <c r="AF46" i="9"/>
  <c r="AA46" i="9"/>
  <c r="Z46" i="9"/>
  <c r="W46" i="9"/>
  <c r="V46" i="9"/>
  <c r="Z47" i="9" l="1"/>
  <c r="H29" i="8"/>
  <c r="G29" i="8"/>
  <c r="F29" i="8"/>
  <c r="J29" i="8" l="1"/>
  <c r="I29" i="8"/>
  <c r="K29" i="8"/>
  <c r="H17" i="12"/>
  <c r="G17" i="12"/>
  <c r="F17" i="12"/>
  <c r="E17" i="12"/>
  <c r="D17" i="12"/>
  <c r="C17" i="12"/>
  <c r="H15" i="12"/>
  <c r="C15" i="12"/>
  <c r="D15" i="12" s="1"/>
  <c r="E25" i="14" l="1"/>
  <c r="G25" i="14" s="1"/>
  <c r="E24" i="14"/>
  <c r="G24" i="14" s="1"/>
  <c r="C23" i="14"/>
  <c r="G22" i="14"/>
  <c r="E22" i="14" s="1"/>
  <c r="F22" i="14" s="1"/>
  <c r="C22" i="14"/>
  <c r="E21" i="14"/>
  <c r="F21" i="14" s="1"/>
  <c r="E20" i="14"/>
  <c r="F20" i="14" s="1"/>
  <c r="E19" i="14"/>
  <c r="F19" i="14" s="1"/>
  <c r="D18" i="14"/>
  <c r="D17" i="14"/>
  <c r="E16" i="14"/>
  <c r="G16" i="14" s="1"/>
  <c r="F15" i="14"/>
  <c r="E12" i="14"/>
  <c r="E8" i="14"/>
  <c r="G8" i="14" s="1"/>
  <c r="E7" i="14"/>
  <c r="H14" i="12"/>
  <c r="F14" i="12"/>
  <c r="D14" i="12"/>
  <c r="H13" i="12"/>
  <c r="D13" i="12"/>
  <c r="C13" i="12"/>
  <c r="H9" i="12"/>
  <c r="H8" i="12"/>
  <c r="D8" i="12"/>
  <c r="H7" i="12"/>
  <c r="D7" i="12"/>
  <c r="AE47" i="9"/>
  <c r="AD47" i="9"/>
  <c r="C26" i="14" l="1"/>
  <c r="D26" i="14"/>
  <c r="AA47" i="9"/>
  <c r="AF47" i="9"/>
  <c r="AG47" i="9"/>
  <c r="G26" i="14"/>
  <c r="E26" i="14"/>
  <c r="F26" i="14"/>
  <c r="N25" i="11" l="1"/>
</calcChain>
</file>

<file path=xl/sharedStrings.xml><?xml version="1.0" encoding="utf-8"?>
<sst xmlns="http://schemas.openxmlformats.org/spreadsheetml/2006/main" count="460" uniqueCount="177">
  <si>
    <t>Field</t>
  </si>
  <si>
    <t>Ultimate Recoverable (P90)</t>
  </si>
  <si>
    <t>Ultimate Recoverable (P50)</t>
  </si>
  <si>
    <t>Mm3</t>
  </si>
  <si>
    <t>mmbbls</t>
  </si>
  <si>
    <t>PJ</t>
  </si>
  <si>
    <t>Maari</t>
  </si>
  <si>
    <t>Pohokura</t>
  </si>
  <si>
    <t>Kupe</t>
  </si>
  <si>
    <t>Tui</t>
  </si>
  <si>
    <t>Mangahewa</t>
  </si>
  <si>
    <t>Kapuni</t>
  </si>
  <si>
    <t>Maui</t>
  </si>
  <si>
    <t>Cheal</t>
  </si>
  <si>
    <t>McKee</t>
  </si>
  <si>
    <t>Waihapa/Ngaere</t>
  </si>
  <si>
    <t>Rimu</t>
  </si>
  <si>
    <t>Bcf</t>
  </si>
  <si>
    <t>Sidewinder</t>
  </si>
  <si>
    <t>Kauri/Manutahi</t>
  </si>
  <si>
    <t>Tariki</t>
  </si>
  <si>
    <t>Ahuroa</t>
  </si>
  <si>
    <t>Copper Moki</t>
  </si>
  <si>
    <t>Remaining Reserve (P90) as at 1 January 2014</t>
  </si>
  <si>
    <t>Remaining Reserve (P50) as at 1 January 2014</t>
  </si>
  <si>
    <t>Puka</t>
  </si>
  <si>
    <t>Type</t>
  </si>
  <si>
    <t>Condensate</t>
  </si>
  <si>
    <t>Crude Oil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</si>
  <si>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>A reserve depletion method has been applied based on estimates provided for 1 January 2013 minus production for 2013.</t>
    </r>
  </si>
  <si>
    <r>
      <t>Kowhai</t>
    </r>
    <r>
      <rPr>
        <vertAlign val="superscript"/>
        <sz val="10"/>
        <color theme="1"/>
        <rFont val="Arial"/>
        <family val="2"/>
      </rPr>
      <t>(1)</t>
    </r>
  </si>
  <si>
    <r>
      <t>Ngatoro</t>
    </r>
    <r>
      <rPr>
        <vertAlign val="superscript"/>
        <sz val="10"/>
        <color theme="1"/>
        <rFont val="Arial"/>
        <family val="2"/>
      </rPr>
      <t>(1)</t>
    </r>
  </si>
  <si>
    <r>
      <t>Moturoa</t>
    </r>
    <r>
      <rPr>
        <vertAlign val="superscript"/>
        <sz val="10"/>
        <color theme="1"/>
        <rFont val="Arial"/>
        <family val="2"/>
      </rPr>
      <t>(1)</t>
    </r>
  </si>
  <si>
    <r>
      <t>Surrey</t>
    </r>
    <r>
      <rPr>
        <vertAlign val="superscript"/>
        <sz val="10"/>
        <color theme="1"/>
        <rFont val="Arial"/>
        <family val="2"/>
      </rPr>
      <t>(1)</t>
    </r>
  </si>
  <si>
    <r>
      <t>Onaero</t>
    </r>
    <r>
      <rPr>
        <vertAlign val="superscript"/>
        <sz val="10"/>
        <color theme="1"/>
        <rFont val="Arial"/>
        <family val="2"/>
      </rPr>
      <t>(1)</t>
    </r>
  </si>
  <si>
    <t xml:space="preserve">National Totals – Activity Statistics Combined for PPPs, PEPs, PMPs and PMLs 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</si>
  <si>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</si>
  <si>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</si>
  <si>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</si>
  <si>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</si>
  <si>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</si>
  <si>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</si>
  <si>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</si>
  <si>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</si>
  <si>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</si>
  <si>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</si>
  <si>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</si>
  <si>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</si>
  <si>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Exploration Wells</t>
  </si>
  <si>
    <t>Appraisal Wells</t>
  </si>
  <si>
    <t>Development Wells</t>
  </si>
  <si>
    <t>Total Wells Drilled</t>
  </si>
  <si>
    <t>Exploration Well Metres Made</t>
  </si>
  <si>
    <t>Appraisal Wells Metres Made</t>
  </si>
  <si>
    <t>Development Wells Metres Made</t>
  </si>
  <si>
    <t>Total Metres Made</t>
  </si>
  <si>
    <t>Exploration Well Expenditure ($NZDm)</t>
  </si>
  <si>
    <t>Appraisal Well Expenditure ($NZDm)</t>
  </si>
  <si>
    <t>Development Well Expenditure ($NZDm)</t>
  </si>
  <si>
    <t>Total Well Expenditure ($NZDm)</t>
  </si>
  <si>
    <t>2-D Seismic Acquired (km)</t>
  </si>
  <si>
    <t>2-D Seismic Reprocessed (km)</t>
  </si>
  <si>
    <r>
      <t>3-D Seismic Acquired (km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)</t>
    </r>
  </si>
  <si>
    <r>
      <t>3-D Seismic Reprocessed (km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)</t>
    </r>
  </si>
  <si>
    <t>Acquisition Expenditure</t>
  </si>
  <si>
    <t>Reprocessing Expenditure</t>
  </si>
  <si>
    <t>Total Seismic Expenditure ($NZDm)</t>
  </si>
  <si>
    <t>PEP &amp; PPP National Expenditure ($NZDm)</t>
  </si>
  <si>
    <t>PMP/PML National Expenditure ($NZDm)</t>
  </si>
  <si>
    <t>Expenditure, All Permits – National Total ($NZDm)</t>
  </si>
  <si>
    <t>PPPs Granted</t>
  </si>
  <si>
    <t>PEPs Granted</t>
  </si>
  <si>
    <t>PMPs Granted</t>
  </si>
  <si>
    <t>Total Permits Granted</t>
  </si>
  <si>
    <t>Permits surrendered</t>
  </si>
  <si>
    <t>Permits expired</t>
  </si>
  <si>
    <t>Permits revoked</t>
  </si>
  <si>
    <t>Number of PEPs &amp; PPPs at Granted Status</t>
  </si>
  <si>
    <t>Number of PMPs and PMLs at Granted Status</t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</si>
  <si>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The All Fields P90 values were estimated based on probabilistic summation using a Monte Carlo simulation. Arithmetic summation of P90 values will return a number with a much lower probability of occurring (0.1</t>
    </r>
    <r>
      <rPr>
        <vertAlign val="superscript"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). P50 values may be</t>
    </r>
  </si>
  <si>
    <r>
      <t>Turangi</t>
    </r>
    <r>
      <rPr>
        <vertAlign val="superscript"/>
        <sz val="10"/>
        <color theme="1"/>
        <rFont val="Arial"/>
        <family val="2"/>
      </rPr>
      <t>(1)</t>
    </r>
  </si>
  <si>
    <r>
      <t>Cheal</t>
    </r>
    <r>
      <rPr>
        <vertAlign val="superscript"/>
        <sz val="10"/>
        <color theme="1"/>
        <rFont val="Arial"/>
        <family val="2"/>
      </rPr>
      <t>(1)</t>
    </r>
  </si>
  <si>
    <r>
      <t>All Fields</t>
    </r>
    <r>
      <rPr>
        <b/>
        <vertAlign val="superscript"/>
        <sz val="10"/>
        <rFont val="Arial"/>
        <family val="2"/>
      </rPr>
      <t>(2)</t>
    </r>
  </si>
  <si>
    <t>kt</t>
  </si>
  <si>
    <t>Ultimate Recoverable (P10)</t>
  </si>
  <si>
    <t>Remaining Reserve (P10) as at 1 January 2014</t>
  </si>
  <si>
    <t>Turangi</t>
  </si>
  <si>
    <t>Kowhai</t>
  </si>
  <si>
    <t>Ngatoro</t>
  </si>
  <si>
    <t>Moturoa</t>
  </si>
  <si>
    <t>Surrey</t>
  </si>
  <si>
    <t>Onaero</t>
  </si>
  <si>
    <t>Total</t>
  </si>
  <si>
    <t>..</t>
  </si>
  <si>
    <t>.. = data not available at time of publication</t>
  </si>
  <si>
    <t>Kauri</t>
  </si>
  <si>
    <t>Waihapa</t>
  </si>
  <si>
    <t>Copper/Moki</t>
  </si>
  <si>
    <t>Maximum deliverability</t>
  </si>
  <si>
    <t>Minimum deliverability</t>
  </si>
  <si>
    <t>Actual average for 2013</t>
  </si>
  <si>
    <t>TJ/day</t>
  </si>
  <si>
    <t>TJ/hour</t>
  </si>
  <si>
    <t>Mangahewa train one</t>
  </si>
  <si>
    <t>McKee plant</t>
  </si>
  <si>
    <t>Greater Ngatoro</t>
  </si>
  <si>
    <t>Oil 
(million barrels)</t>
  </si>
  <si>
    <t>Condensate 
(million barrels)</t>
  </si>
  <si>
    <t>LPG 
(1,000 tonnes)</t>
  </si>
  <si>
    <t>Gas 
(PJ)</t>
  </si>
  <si>
    <t>Petroleum initially in place</t>
  </si>
  <si>
    <t>Crude (million barrels)</t>
  </si>
  <si>
    <t>Condensate (million barrels)</t>
  </si>
  <si>
    <t>P50</t>
  </si>
  <si>
    <t>Mckee</t>
  </si>
  <si>
    <t>McKee/Mangahewa</t>
  </si>
  <si>
    <r>
      <t>Total</t>
    </r>
    <r>
      <rPr>
        <b/>
        <vertAlign val="superscript"/>
        <sz val="10"/>
        <rFont val="Arial"/>
        <family val="2"/>
      </rPr>
      <t>(2)</t>
    </r>
  </si>
  <si>
    <r>
      <t>All Fields</t>
    </r>
    <r>
      <rPr>
        <b/>
        <vertAlign val="superscript"/>
        <sz val="10"/>
        <rFont val="Arial"/>
        <family val="2"/>
      </rPr>
      <t>(3)</t>
    </r>
  </si>
  <si>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The All Fields P90 values were estimated based on probabilistic summation using a Monte Carlo simulation. Arithmetic summation of P90 values will return a number with a much lower probability of occurring (0.1</t>
    </r>
    <r>
      <rPr>
        <vertAlign val="superscript"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). P50 values may be</t>
    </r>
  </si>
  <si>
    <r>
      <t>Total</t>
    </r>
    <r>
      <rPr>
        <b/>
        <vertAlign val="superscript"/>
        <sz val="10"/>
        <rFont val="Arial"/>
        <family val="2"/>
      </rPr>
      <t>(1)</t>
    </r>
  </si>
  <si>
    <r>
      <t>Total</t>
    </r>
    <r>
      <rPr>
        <b/>
        <vertAlign val="superscript"/>
        <sz val="10"/>
        <color theme="1"/>
        <rFont val="Arial"/>
        <family val="2"/>
      </rPr>
      <t>(2)</t>
    </r>
  </si>
  <si>
    <r>
      <t>All Fields</t>
    </r>
    <r>
      <rPr>
        <b/>
        <vertAlign val="superscript"/>
        <sz val="10"/>
        <color theme="1"/>
        <rFont val="Arial"/>
        <family val="2"/>
      </rPr>
      <t>(3)</t>
    </r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</si>
  <si>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Arithmetic total. Note P10 reserves were not reported for Turangi, Kowhai, Ngatoro, Onaero, Cheal, Moturoa, and Surrey fields.</t>
    </r>
  </si>
  <si>
    <t>totalled safely using arithmetic summation since they are the mid-point of the probability distribution. P10 reserves were estimated by assuming a log-normal distribution.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</si>
  <si>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>Arithmetic total.</t>
    </r>
  </si>
  <si>
    <t>Note: no figures provided for Kauri, Sidewinder, Tariki, Rimu, Onaero, Puka, or Cheal</t>
  </si>
  <si>
    <t>Note: no figures provided for Turangi, Kowhai, Ngatoro, Cheal, Moturoa, Surrey and Puka</t>
  </si>
  <si>
    <t>Note: no figures provided for Cheal</t>
  </si>
  <si>
    <t>Produced by
Modelling &amp; Sector Trends
Ministry of Business, Innovation &amp; Employment</t>
  </si>
  <si>
    <t>energyinfo@med.govt.nz</t>
  </si>
  <si>
    <t xml:space="preserve">Tables are updated every year along with the latest </t>
  </si>
  <si>
    <t>Energy in New Zealand publication</t>
  </si>
  <si>
    <t>Reserves Tables</t>
  </si>
  <si>
    <t>Oil and Condensate</t>
  </si>
  <si>
    <t>Gas and LPG</t>
  </si>
  <si>
    <t>Reserves, Activity and Field Data</t>
  </si>
  <si>
    <t>Activity</t>
  </si>
  <si>
    <t>Field Data</t>
  </si>
  <si>
    <t>2C Resources</t>
  </si>
  <si>
    <t>Petroleum Initially in Place</t>
  </si>
  <si>
    <t>Petroleum exploration activity data</t>
  </si>
  <si>
    <t>Contingent Resources</t>
  </si>
  <si>
    <t>Oil (mmbbl) and Gas (Mm3, Bcf, PJ)</t>
  </si>
  <si>
    <t>2001</t>
  </si>
  <si>
    <t>2000</t>
  </si>
  <si>
    <t>Recoverable and Remaining Gas Reserves (Mm3, Bcf, PJ)</t>
  </si>
  <si>
    <t>With Recoverable and Remaining LPG Reserves (kt, PJ)</t>
  </si>
  <si>
    <t>Recoverable and Remaining Oil and Condensate Reserves (Mm3, mmbbl, PJ)</t>
  </si>
  <si>
    <t>Maximum, Minimum, and Average System Deliverability at Fields</t>
  </si>
  <si>
    <r>
      <t>Contingent resources</t>
    </r>
    <r>
      <rPr>
        <b/>
        <vertAlign val="superscript"/>
        <sz val="11"/>
        <color theme="1"/>
        <rFont val="Arial"/>
        <family val="2"/>
      </rPr>
      <t>1</t>
    </r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</si>
  <si>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Classified as 1C rather than 2C resource.</t>
    </r>
  </si>
  <si>
    <r>
      <t>Copper Moki</t>
    </r>
    <r>
      <rPr>
        <vertAlign val="superscript"/>
        <sz val="11"/>
        <color theme="1"/>
        <rFont val="Arial"/>
        <family val="2"/>
      </rPr>
      <t>2</t>
    </r>
  </si>
  <si>
    <t xml:space="preserve"> accumulations, but for which the applied project(s) are not yet considered mature</t>
  </si>
  <si>
    <t>enough for commercial development due to one or more contingencies.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</si>
  <si>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>Estimated quantities, at a given date, potentially recoverable from known</t>
    </r>
  </si>
  <si>
    <t>PEPs = Petroleum Exploration Permits</t>
  </si>
  <si>
    <t>PPPs = Petroleum Prospecting Permits</t>
  </si>
  <si>
    <t>PMPs = Petroleum Mining Permits (production permits)</t>
  </si>
  <si>
    <t>PMLs = Petroleum Mining Licences (production permits)</t>
  </si>
  <si>
    <t>Contigent Resources - as at 1 January 2014</t>
  </si>
  <si>
    <t>Exploration, Development and Production Activity</t>
  </si>
  <si>
    <t>Maui*</t>
  </si>
  <si>
    <t>Mangahewa*</t>
  </si>
  <si>
    <t>Kupe*</t>
  </si>
  <si>
    <t>Turangi*</t>
  </si>
  <si>
    <t>Kapuni*</t>
  </si>
  <si>
    <t>Kauri*</t>
  </si>
  <si>
    <t>Waihapa/Ngaere*</t>
  </si>
  <si>
    <t>Copper Moki*</t>
  </si>
  <si>
    <t>*Includes LPG</t>
  </si>
  <si>
    <t>Oil and Condensate Reserves - as at 1 January 2014</t>
  </si>
  <si>
    <t>Natural Gas Reserves - as at 1 January 2014</t>
  </si>
  <si>
    <t>LPG Reserves - as at 1 January 2014</t>
  </si>
  <si>
    <t>Natural Gas and LPG Reserves - as at 1 January 2014</t>
  </si>
  <si>
    <t>Gas System Deliverability - 2013</t>
  </si>
  <si>
    <t>Gas</t>
  </si>
  <si>
    <t>Gas System Deliverability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</si>
</sst>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"/>
    <numFmt numFmtId="165" formatCode="0.0000"/>
    <numFmt numFmtId="166" formatCode="&quot;$&quot;#,##0.00"/>
    <numFmt numFmtId="167" formatCode="&quot;$&quot;#,##0"/>
    <numFmt numFmtId="168" formatCode="0.000"/>
    <numFmt numFmtId="169" formatCode="_-* #,##0_-;\-* #,##0_-;_-* &quot;-&quot;??_-;_-@_-"/>
    <numFmt numFmtId="170" formatCode="_-* #,##0.0_-;\-* #,##0.0_-;_-* &quot;-&quot;?_-;_-@_-"/>
  </numFmts>
  <fonts count="2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18"/>
      <color indexed="9"/>
      <name val="Arial"/>
      <family val="2"/>
    </font>
    <font>
      <u/>
      <sz val="10"/>
      <color indexed="24"/>
      <name val="Arial"/>
      <family val="2"/>
    </font>
    <font>
      <i/>
      <sz val="11"/>
      <color theme="1"/>
      <name val="Arial"/>
      <family val="2"/>
    </font>
    <font>
      <b/>
      <sz val="12"/>
      <name val="Arial"/>
      <family val="2"/>
    </font>
    <font>
      <b/>
      <vertAlign val="superscript"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41">
    <xf numFmtId="0" fontId="0" fillId="0" borderId="0"/>
    <xf numFmtId="0" fontId="4" fillId="0" borderId="0"/>
    <xf numFmtId="0" fontId="7" fillId="0" borderId="0"/>
    <xf numFmtId="0" fontId="7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4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9" fillId="0" borderId="0" applyFont="0" applyFill="0" applyBorder="0" applyAlignment="0" applyProtection="0"/>
    <xf numFmtId="0" fontId="21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203">
    <xf numFmtId="0" fontId="0" fillId="0" borderId="0" xfId="0"/>
    <xf numFmtId="164" fontId="6" fillId="2" borderId="13" xfId="0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/>
    <xf numFmtId="164" fontId="6" fillId="2" borderId="2" xfId="0" applyNumberFormat="1" applyFont="1" applyFill="1" applyBorder="1" applyAlignment="1">
      <alignment horizontal="center"/>
    </xf>
    <xf numFmtId="164" fontId="4" fillId="2" borderId="2" xfId="1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164" fontId="6" fillId="2" borderId="16" xfId="0" applyNumberFormat="1" applyFont="1" applyFill="1" applyBorder="1" applyAlignment="1">
      <alignment horizontal="center"/>
    </xf>
    <xf numFmtId="0" fontId="6" fillId="2" borderId="14" xfId="0" applyFont="1" applyFill="1" applyBorder="1"/>
    <xf numFmtId="0" fontId="6" fillId="2" borderId="1" xfId="0" applyFont="1" applyFill="1" applyBorder="1"/>
    <xf numFmtId="164" fontId="0" fillId="0" borderId="0" xfId="0" applyNumberFormat="1"/>
    <xf numFmtId="164" fontId="6" fillId="2" borderId="2" xfId="517" applyNumberFormat="1" applyFont="1" applyFill="1" applyBorder="1" applyAlignment="1">
      <alignment horizontal="center"/>
    </xf>
    <xf numFmtId="164" fontId="6" fillId="2" borderId="2" xfId="516" applyNumberFormat="1" applyFont="1" applyFill="1" applyBorder="1" applyAlignment="1">
      <alignment horizontal="center"/>
    </xf>
    <xf numFmtId="164" fontId="6" fillId="2" borderId="2" xfId="473" applyNumberFormat="1" applyFont="1" applyFill="1" applyBorder="1" applyAlignment="1">
      <alignment horizontal="center"/>
    </xf>
    <xf numFmtId="164" fontId="5" fillId="2" borderId="15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164" fontId="6" fillId="2" borderId="25" xfId="0" applyNumberFormat="1" applyFont="1" applyFill="1" applyBorder="1" applyAlignment="1">
      <alignment horizontal="center"/>
    </xf>
    <xf numFmtId="0" fontId="6" fillId="2" borderId="27" xfId="0" applyFont="1" applyFill="1" applyBorder="1"/>
    <xf numFmtId="0" fontId="6" fillId="2" borderId="28" xfId="0" applyFont="1" applyFill="1" applyBorder="1"/>
    <xf numFmtId="164" fontId="6" fillId="2" borderId="29" xfId="0" applyNumberFormat="1" applyFont="1" applyFill="1" applyBorder="1" applyAlignment="1">
      <alignment horizontal="center"/>
    </xf>
    <xf numFmtId="164" fontId="6" fillId="2" borderId="30" xfId="0" applyNumberFormat="1" applyFont="1" applyFill="1" applyBorder="1" applyAlignment="1">
      <alignment horizontal="center"/>
    </xf>
    <xf numFmtId="0" fontId="6" fillId="2" borderId="31" xfId="0" applyFont="1" applyFill="1" applyBorder="1"/>
    <xf numFmtId="164" fontId="6" fillId="2" borderId="17" xfId="0" applyNumberFormat="1" applyFont="1" applyFill="1" applyBorder="1" applyAlignment="1">
      <alignment horizontal="center"/>
    </xf>
    <xf numFmtId="164" fontId="6" fillId="2" borderId="32" xfId="0" applyNumberFormat="1" applyFont="1" applyFill="1" applyBorder="1" applyAlignment="1">
      <alignment horizontal="center"/>
    </xf>
    <xf numFmtId="164" fontId="6" fillId="2" borderId="33" xfId="0" applyNumberFormat="1" applyFont="1" applyFill="1" applyBorder="1" applyAlignment="1">
      <alignment horizontal="center"/>
    </xf>
    <xf numFmtId="164" fontId="6" fillId="2" borderId="34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2" fillId="3" borderId="0" xfId="0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166" fontId="12" fillId="3" borderId="0" xfId="0" applyNumberFormat="1" applyFont="1" applyFill="1" applyBorder="1" applyAlignment="1">
      <alignment horizontal="right" vertical="center" wrapText="1"/>
    </xf>
    <xf numFmtId="166" fontId="12" fillId="0" borderId="0" xfId="0" applyNumberFormat="1" applyFont="1" applyBorder="1" applyAlignment="1">
      <alignment horizontal="right" vertical="center" wrapText="1"/>
    </xf>
    <xf numFmtId="3" fontId="12" fillId="3" borderId="0" xfId="0" applyNumberFormat="1" applyFont="1" applyFill="1" applyBorder="1" applyAlignment="1">
      <alignment horizontal="right" vertical="center" wrapText="1"/>
    </xf>
    <xf numFmtId="3" fontId="12" fillId="0" borderId="0" xfId="0" applyNumberFormat="1" applyFont="1" applyBorder="1" applyAlignment="1">
      <alignment horizontal="right" vertical="center" wrapText="1"/>
    </xf>
    <xf numFmtId="167" fontId="12" fillId="0" borderId="0" xfId="0" applyNumberFormat="1" applyFont="1" applyBorder="1" applyAlignment="1">
      <alignment horizontal="right" vertical="center" wrapText="1"/>
    </xf>
    <xf numFmtId="167" fontId="12" fillId="3" borderId="0" xfId="0" applyNumberFormat="1" applyFont="1" applyFill="1" applyBorder="1" applyAlignment="1">
      <alignment horizontal="right" vertical="center" wrapText="1"/>
    </xf>
    <xf numFmtId="0" fontId="14" fillId="0" borderId="21" xfId="0" applyFont="1" applyBorder="1" applyAlignment="1">
      <alignment horizontal="right" vertical="center" wrapText="1"/>
    </xf>
    <xf numFmtId="3" fontId="14" fillId="0" borderId="21" xfId="0" applyNumberFormat="1" applyFont="1" applyBorder="1" applyAlignment="1">
      <alignment horizontal="right" vertical="center" wrapText="1"/>
    </xf>
    <xf numFmtId="166" fontId="14" fillId="0" borderId="21" xfId="0" applyNumberFormat="1" applyFont="1" applyBorder="1" applyAlignment="1">
      <alignment horizontal="right" vertical="center" wrapText="1"/>
    </xf>
    <xf numFmtId="166" fontId="14" fillId="3" borderId="21" xfId="0" applyNumberFormat="1" applyFont="1" applyFill="1" applyBorder="1" applyAlignment="1">
      <alignment horizontal="right" vertical="center" wrapText="1"/>
    </xf>
    <xf numFmtId="167" fontId="14" fillId="0" borderId="21" xfId="0" applyNumberFormat="1" applyFont="1" applyBorder="1" applyAlignment="1">
      <alignment horizontal="right" vertical="center" wrapText="1"/>
    </xf>
    <xf numFmtId="0" fontId="6" fillId="2" borderId="10" xfId="0" applyFont="1" applyFill="1" applyBorder="1"/>
    <xf numFmtId="164" fontId="6" fillId="2" borderId="12" xfId="0" applyNumberFormat="1" applyFont="1" applyFill="1" applyBorder="1" applyAlignment="1">
      <alignment horizontal="center"/>
    </xf>
    <xf numFmtId="164" fontId="6" fillId="2" borderId="36" xfId="0" applyNumberFormat="1" applyFont="1" applyFill="1" applyBorder="1" applyAlignment="1">
      <alignment horizontal="center"/>
    </xf>
    <xf numFmtId="0" fontId="17" fillId="0" borderId="28" xfId="0" applyFont="1" applyFill="1" applyBorder="1"/>
    <xf numFmtId="0" fontId="17" fillId="0" borderId="31" xfId="0" applyFont="1" applyFill="1" applyBorder="1"/>
    <xf numFmtId="164" fontId="17" fillId="0" borderId="17" xfId="0" applyNumberFormat="1" applyFont="1" applyFill="1" applyBorder="1" applyAlignment="1">
      <alignment horizontal="center"/>
    </xf>
    <xf numFmtId="164" fontId="17" fillId="0" borderId="32" xfId="0" applyNumberFormat="1" applyFont="1" applyFill="1" applyBorder="1" applyAlignment="1">
      <alignment horizontal="center"/>
    </xf>
    <xf numFmtId="164" fontId="17" fillId="0" borderId="3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64" fontId="5" fillId="2" borderId="29" xfId="0" applyNumberFormat="1" applyFont="1" applyFill="1" applyBorder="1" applyAlignment="1">
      <alignment horizontal="center"/>
    </xf>
    <xf numFmtId="164" fontId="5" fillId="2" borderId="34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6" fillId="2" borderId="37" xfId="516" applyNumberFormat="1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5" fontId="2" fillId="0" borderId="22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49" fontId="11" fillId="4" borderId="39" xfId="0" applyNumberFormat="1" applyFont="1" applyFill="1" applyBorder="1" applyAlignment="1">
      <alignment horizontal="center" vertical="center" wrapText="1"/>
    </xf>
    <xf numFmtId="49" fontId="11" fillId="4" borderId="40" xfId="0" applyNumberFormat="1" applyFont="1" applyFill="1" applyBorder="1" applyAlignment="1">
      <alignment horizontal="center" vertical="center" wrapText="1"/>
    </xf>
    <xf numFmtId="49" fontId="11" fillId="4" borderId="41" xfId="0" applyNumberFormat="1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vertical="center" wrapText="1"/>
    </xf>
    <xf numFmtId="0" fontId="13" fillId="3" borderId="42" xfId="0" applyFont="1" applyFill="1" applyBorder="1" applyAlignment="1">
      <alignment horizontal="right" vertical="center" wrapText="1"/>
    </xf>
    <xf numFmtId="0" fontId="12" fillId="0" borderId="23" xfId="0" applyFont="1" applyBorder="1" applyAlignment="1">
      <alignment vertical="center" wrapText="1"/>
    </xf>
    <xf numFmtId="0" fontId="13" fillId="0" borderId="42" xfId="0" applyFont="1" applyBorder="1" applyAlignment="1">
      <alignment horizontal="right" vertical="center" wrapText="1"/>
    </xf>
    <xf numFmtId="0" fontId="14" fillId="0" borderId="26" xfId="0" applyFont="1" applyBorder="1" applyAlignment="1">
      <alignment vertical="center" wrapText="1"/>
    </xf>
    <xf numFmtId="0" fontId="14" fillId="0" borderId="43" xfId="0" applyFont="1" applyBorder="1" applyAlignment="1">
      <alignment horizontal="right" vertical="center" wrapText="1"/>
    </xf>
    <xf numFmtId="0" fontId="12" fillId="3" borderId="42" xfId="0" applyFont="1" applyFill="1" applyBorder="1" applyAlignment="1">
      <alignment horizontal="right" vertical="center" wrapText="1"/>
    </xf>
    <xf numFmtId="0" fontId="12" fillId="0" borderId="42" xfId="0" applyFont="1" applyBorder="1" applyAlignment="1">
      <alignment horizontal="right" vertical="center" wrapText="1"/>
    </xf>
    <xf numFmtId="3" fontId="14" fillId="0" borderId="43" xfId="0" applyNumberFormat="1" applyFont="1" applyBorder="1" applyAlignment="1">
      <alignment horizontal="right" vertical="center" wrapText="1"/>
    </xf>
    <xf numFmtId="167" fontId="12" fillId="3" borderId="42" xfId="0" applyNumberFormat="1" applyFont="1" applyFill="1" applyBorder="1" applyAlignment="1">
      <alignment horizontal="right" vertical="center" wrapText="1"/>
    </xf>
    <xf numFmtId="167" fontId="12" fillId="0" borderId="42" xfId="0" applyNumberFormat="1" applyFont="1" applyBorder="1" applyAlignment="1">
      <alignment horizontal="right" vertical="center" wrapText="1"/>
    </xf>
    <xf numFmtId="167" fontId="14" fillId="0" borderId="43" xfId="0" applyNumberFormat="1" applyFont="1" applyBorder="1" applyAlignment="1">
      <alignment horizontal="right" vertical="center" wrapText="1"/>
    </xf>
    <xf numFmtId="3" fontId="12" fillId="3" borderId="42" xfId="0" applyNumberFormat="1" applyFont="1" applyFill="1" applyBorder="1" applyAlignment="1">
      <alignment horizontal="right" vertical="center" wrapText="1"/>
    </xf>
    <xf numFmtId="3" fontId="12" fillId="0" borderId="42" xfId="0" applyNumberFormat="1" applyFont="1" applyBorder="1" applyAlignment="1">
      <alignment horizontal="right" vertical="center" wrapText="1"/>
    </xf>
    <xf numFmtId="0" fontId="14" fillId="3" borderId="26" xfId="0" applyFont="1" applyFill="1" applyBorder="1" applyAlignment="1">
      <alignment vertical="center" wrapText="1"/>
    </xf>
    <xf numFmtId="167" fontId="14" fillId="3" borderId="43" xfId="0" applyNumberFormat="1" applyFont="1" applyFill="1" applyBorder="1" applyAlignment="1">
      <alignment horizontal="right" vertical="center" wrapText="1"/>
    </xf>
    <xf numFmtId="0" fontId="0" fillId="3" borderId="0" xfId="0" applyFont="1" applyFill="1" applyBorder="1" applyAlignment="1">
      <alignment horizontal="right" vertical="center"/>
    </xf>
    <xf numFmtId="0" fontId="12" fillId="3" borderId="38" xfId="0" applyFont="1" applyFill="1" applyBorder="1" applyAlignment="1">
      <alignment vertical="center" wrapText="1"/>
    </xf>
    <xf numFmtId="0" fontId="12" fillId="3" borderId="35" xfId="0" applyFont="1" applyFill="1" applyBorder="1" applyAlignment="1">
      <alignment horizontal="right" vertical="center" wrapText="1"/>
    </xf>
    <xf numFmtId="0" fontId="12" fillId="3" borderId="44" xfId="0" applyFont="1" applyFill="1" applyBorder="1" applyAlignment="1">
      <alignment horizontal="right" vertical="center" wrapText="1"/>
    </xf>
    <xf numFmtId="0" fontId="6" fillId="2" borderId="26" xfId="0" applyFont="1" applyFill="1" applyBorder="1"/>
    <xf numFmtId="0" fontId="4" fillId="2" borderId="27" xfId="0" applyFont="1" applyFill="1" applyBorder="1"/>
    <xf numFmtId="0" fontId="6" fillId="2" borderId="11" xfId="0" applyFont="1" applyFill="1" applyBorder="1"/>
    <xf numFmtId="0" fontId="0" fillId="0" borderId="0" xfId="0" applyFont="1"/>
    <xf numFmtId="0" fontId="0" fillId="5" borderId="19" xfId="0" applyFill="1" applyBorder="1"/>
    <xf numFmtId="0" fontId="0" fillId="5" borderId="0" xfId="0" applyFill="1"/>
    <xf numFmtId="0" fontId="0" fillId="5" borderId="20" xfId="0" applyFill="1" applyBorder="1"/>
    <xf numFmtId="0" fontId="0" fillId="5" borderId="21" xfId="0" applyFill="1" applyBorder="1" applyAlignment="1"/>
    <xf numFmtId="0" fontId="0" fillId="5" borderId="48" xfId="0" applyFill="1" applyBorder="1" applyAlignment="1"/>
    <xf numFmtId="0" fontId="0" fillId="5" borderId="20" xfId="0" applyFill="1" applyBorder="1" applyAlignment="1"/>
    <xf numFmtId="0" fontId="0" fillId="6" borderId="49" xfId="0" applyFill="1" applyBorder="1"/>
    <xf numFmtId="164" fontId="0" fillId="6" borderId="0" xfId="0" applyNumberFormat="1" applyFill="1" applyBorder="1" applyAlignment="1">
      <alignment horizontal="center"/>
    </xf>
    <xf numFmtId="2" fontId="0" fillId="6" borderId="50" xfId="0" applyNumberFormat="1" applyFill="1" applyBorder="1" applyAlignment="1">
      <alignment horizontal="center"/>
    </xf>
    <xf numFmtId="0" fontId="0" fillId="5" borderId="49" xfId="0" applyFill="1" applyBorder="1"/>
    <xf numFmtId="164" fontId="0" fillId="5" borderId="0" xfId="0" applyNumberFormat="1" applyFill="1" applyBorder="1" applyAlignment="1">
      <alignment horizontal="center"/>
    </xf>
    <xf numFmtId="164" fontId="0" fillId="5" borderId="50" xfId="0" applyNumberFormat="1" applyFill="1" applyBorder="1" applyAlignment="1">
      <alignment horizontal="center"/>
    </xf>
    <xf numFmtId="2" fontId="0" fillId="5" borderId="50" xfId="0" applyNumberFormat="1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0" fillId="6" borderId="50" xfId="0" applyFill="1" applyBorder="1" applyAlignment="1">
      <alignment horizontal="center"/>
    </xf>
    <xf numFmtId="0" fontId="0" fillId="5" borderId="46" xfId="0" applyFill="1" applyBorder="1"/>
    <xf numFmtId="0" fontId="0" fillId="5" borderId="21" xfId="0" applyFill="1" applyBorder="1"/>
    <xf numFmtId="0" fontId="0" fillId="5" borderId="21" xfId="0" applyFont="1" applyFill="1" applyBorder="1" applyAlignment="1">
      <alignment horizontal="center" wrapText="1"/>
    </xf>
    <xf numFmtId="0" fontId="0" fillId="6" borderId="0" xfId="0" applyFill="1"/>
    <xf numFmtId="2" fontId="0" fillId="6" borderId="0" xfId="0" applyNumberFormat="1" applyFill="1"/>
    <xf numFmtId="2" fontId="0" fillId="5" borderId="0" xfId="0" applyNumberFormat="1" applyFill="1"/>
    <xf numFmtId="168" fontId="0" fillId="5" borderId="0" xfId="0" applyNumberFormat="1" applyFill="1"/>
    <xf numFmtId="2" fontId="0" fillId="5" borderId="21" xfId="0" applyNumberFormat="1" applyFill="1" applyBorder="1"/>
    <xf numFmtId="0" fontId="1" fillId="6" borderId="45" xfId="0" applyFont="1" applyFill="1" applyBorder="1"/>
    <xf numFmtId="2" fontId="1" fillId="6" borderId="45" xfId="0" applyNumberFormat="1" applyFont="1" applyFill="1" applyBorder="1"/>
    <xf numFmtId="0" fontId="0" fillId="5" borderId="21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169" fontId="1" fillId="6" borderId="45" xfId="538" applyNumberFormat="1" applyFont="1" applyFill="1" applyBorder="1"/>
    <xf numFmtId="169" fontId="1" fillId="6" borderId="51" xfId="538" applyNumberFormat="1" applyFont="1" applyFill="1" applyBorder="1"/>
    <xf numFmtId="169" fontId="1" fillId="6" borderId="18" xfId="538" applyNumberFormat="1" applyFont="1" applyFill="1" applyBorder="1"/>
    <xf numFmtId="169" fontId="1" fillId="6" borderId="55" xfId="538" applyNumberFormat="1" applyFont="1" applyFill="1" applyBorder="1"/>
    <xf numFmtId="164" fontId="0" fillId="5" borderId="0" xfId="0" applyNumberFormat="1" applyFill="1"/>
    <xf numFmtId="164" fontId="0" fillId="5" borderId="21" xfId="0" applyNumberFormat="1" applyFill="1" applyBorder="1" applyAlignment="1">
      <alignment horizontal="center"/>
    </xf>
    <xf numFmtId="2" fontId="0" fillId="5" borderId="48" xfId="0" applyNumberFormat="1" applyFill="1" applyBorder="1" applyAlignment="1">
      <alignment horizontal="center"/>
    </xf>
    <xf numFmtId="0" fontId="1" fillId="6" borderId="18" xfId="0" applyFont="1" applyFill="1" applyBorder="1"/>
    <xf numFmtId="2" fontId="1" fillId="6" borderId="51" xfId="0" applyNumberFormat="1" applyFont="1" applyFill="1" applyBorder="1" applyAlignment="1">
      <alignment horizontal="center"/>
    </xf>
    <xf numFmtId="164" fontId="1" fillId="6" borderId="45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2" fontId="0" fillId="0" borderId="0" xfId="0" applyNumberFormat="1" applyFill="1" applyBorder="1"/>
    <xf numFmtId="0" fontId="13" fillId="0" borderId="0" xfId="0" applyFont="1"/>
    <xf numFmtId="0" fontId="20" fillId="0" borderId="0" xfId="0" applyFont="1"/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17" fillId="0" borderId="0" xfId="0" applyNumberFormat="1" applyFont="1" applyFill="1" applyAlignment="1">
      <alignment horizontal="center"/>
    </xf>
    <xf numFmtId="0" fontId="0" fillId="0" borderId="0" xfId="0" applyFill="1"/>
    <xf numFmtId="164" fontId="2" fillId="0" borderId="0" xfId="0" applyNumberFormat="1" applyFont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70" fontId="0" fillId="0" borderId="0" xfId="0" applyNumberFormat="1" applyFill="1" applyBorder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/>
    <xf numFmtId="165" fontId="2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wrapText="1"/>
    </xf>
    <xf numFmtId="0" fontId="21" fillId="7" borderId="0" xfId="539" applyFill="1"/>
    <xf numFmtId="0" fontId="22" fillId="7" borderId="0" xfId="539" applyFont="1" applyFill="1" applyAlignment="1">
      <alignment vertical="center"/>
    </xf>
    <xf numFmtId="0" fontId="21" fillId="5" borderId="0" xfId="539" applyFill="1"/>
    <xf numFmtId="0" fontId="3" fillId="8" borderId="0" xfId="539" applyFont="1" applyFill="1" applyAlignment="1">
      <alignment horizontal="left" wrapText="1"/>
    </xf>
    <xf numFmtId="0" fontId="23" fillId="5" borderId="0" xfId="540" applyFill="1" applyAlignment="1" applyProtection="1">
      <alignment horizontal="left"/>
    </xf>
    <xf numFmtId="0" fontId="24" fillId="5" borderId="0" xfId="540" applyFont="1" applyFill="1" applyAlignment="1" applyProtection="1">
      <alignment horizontal="left" indent="1"/>
    </xf>
    <xf numFmtId="0" fontId="25" fillId="0" borderId="0" xfId="539" applyFont="1" applyFill="1" applyAlignment="1">
      <alignment vertical="center"/>
    </xf>
    <xf numFmtId="1" fontId="6" fillId="5" borderId="0" xfId="539" applyNumberFormat="1" applyFont="1" applyFill="1" applyBorder="1" applyAlignment="1">
      <alignment horizontal="left" vertical="center"/>
    </xf>
    <xf numFmtId="0" fontId="23" fillId="5" borderId="0" xfId="540" applyFill="1" applyAlignment="1" applyProtection="1">
      <alignment horizontal="left" vertical="top"/>
    </xf>
    <xf numFmtId="0" fontId="23" fillId="5" borderId="0" xfId="540" applyNumberFormat="1" applyFill="1" applyBorder="1" applyAlignment="1" applyProtection="1">
      <alignment horizontal="left" vertical="center" wrapText="1"/>
    </xf>
    <xf numFmtId="0" fontId="23" fillId="5" borderId="0" xfId="540" applyFill="1" applyAlignment="1" applyProtection="1">
      <alignment horizontal="left" indent="1"/>
    </xf>
    <xf numFmtId="0" fontId="4" fillId="5" borderId="0" xfId="1" applyFill="1"/>
    <xf numFmtId="0" fontId="12" fillId="3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169" fontId="12" fillId="3" borderId="0" xfId="538" applyNumberFormat="1" applyFont="1" applyFill="1" applyBorder="1" applyAlignment="1">
      <alignment horizontal="right" vertical="center" wrapText="1"/>
    </xf>
    <xf numFmtId="0" fontId="0" fillId="5" borderId="0" xfId="0" applyFill="1" applyAlignment="1"/>
    <xf numFmtId="0" fontId="1" fillId="5" borderId="0" xfId="0" applyFont="1" applyFill="1"/>
    <xf numFmtId="169" fontId="0" fillId="5" borderId="0" xfId="538" applyNumberFormat="1" applyFont="1" applyFill="1" applyBorder="1" applyAlignment="1"/>
    <xf numFmtId="169" fontId="0" fillId="6" borderId="0" xfId="538" applyNumberFormat="1" applyFont="1" applyFill="1" applyBorder="1" applyAlignment="1"/>
    <xf numFmtId="0" fontId="0" fillId="5" borderId="37" xfId="0" applyFill="1" applyBorder="1"/>
    <xf numFmtId="0" fontId="0" fillId="5" borderId="56" xfId="0" applyFill="1" applyBorder="1"/>
    <xf numFmtId="0" fontId="0" fillId="5" borderId="34" xfId="0" applyFill="1" applyBorder="1"/>
    <xf numFmtId="0" fontId="0" fillId="6" borderId="56" xfId="0" applyFill="1" applyBorder="1"/>
    <xf numFmtId="0" fontId="1" fillId="6" borderId="2" xfId="0" applyFont="1" applyFill="1" applyBorder="1"/>
    <xf numFmtId="0" fontId="0" fillId="5" borderId="34" xfId="0" applyFill="1" applyBorder="1" applyAlignment="1">
      <alignment horizontal="center"/>
    </xf>
    <xf numFmtId="169" fontId="0" fillId="6" borderId="49" xfId="538" applyNumberFormat="1" applyFont="1" applyFill="1" applyBorder="1" applyAlignment="1"/>
    <xf numFmtId="169" fontId="0" fillId="6" borderId="50" xfId="538" applyNumberFormat="1" applyFont="1" applyFill="1" applyBorder="1" applyAlignment="1"/>
    <xf numFmtId="169" fontId="0" fillId="6" borderId="54" xfId="538" applyNumberFormat="1" applyFont="1" applyFill="1" applyBorder="1" applyAlignment="1"/>
    <xf numFmtId="169" fontId="0" fillId="5" borderId="49" xfId="538" applyNumberFormat="1" applyFont="1" applyFill="1" applyBorder="1" applyAlignment="1"/>
    <xf numFmtId="169" fontId="0" fillId="5" borderId="50" xfId="538" applyNumberFormat="1" applyFont="1" applyFill="1" applyBorder="1" applyAlignment="1">
      <alignment horizontal="center"/>
    </xf>
    <xf numFmtId="169" fontId="0" fillId="5" borderId="54" xfId="538" applyNumberFormat="1" applyFont="1" applyFill="1" applyBorder="1" applyAlignment="1"/>
    <xf numFmtId="169" fontId="0" fillId="6" borderId="50" xfId="538" applyNumberFormat="1" applyFont="1" applyFill="1" applyBorder="1" applyAlignment="1">
      <alignment horizontal="center"/>
    </xf>
    <xf numFmtId="169" fontId="0" fillId="5" borderId="49" xfId="538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1" fillId="5" borderId="46" xfId="0" applyFont="1" applyFill="1" applyBorder="1" applyAlignment="1">
      <alignment horizontal="center"/>
    </xf>
    <xf numFmtId="0" fontId="1" fillId="5" borderId="47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45" xfId="0" applyFont="1" applyFill="1" applyBorder="1" applyAlignment="1">
      <alignment horizontal="center"/>
    </xf>
    <xf numFmtId="0" fontId="1" fillId="5" borderId="51" xfId="0" applyFont="1" applyFill="1" applyBorder="1" applyAlignment="1">
      <alignment horizontal="center"/>
    </xf>
    <xf numFmtId="0" fontId="1" fillId="5" borderId="52" xfId="0" applyFont="1" applyFill="1" applyBorder="1" applyAlignment="1">
      <alignment horizontal="center"/>
    </xf>
    <xf numFmtId="0" fontId="1" fillId="5" borderId="47" xfId="0" applyFont="1" applyFill="1" applyBorder="1" applyAlignment="1">
      <alignment horizontal="center" wrapText="1"/>
    </xf>
    <xf numFmtId="0" fontId="1" fillId="5" borderId="50" xfId="0" applyFont="1" applyFill="1" applyBorder="1" applyAlignment="1">
      <alignment horizontal="center" wrapText="1"/>
    </xf>
    <xf numFmtId="0" fontId="1" fillId="5" borderId="37" xfId="0" applyFont="1" applyFill="1" applyBorder="1" applyAlignment="1">
      <alignment horizontal="center" wrapText="1"/>
    </xf>
    <xf numFmtId="0" fontId="1" fillId="5" borderId="56" xfId="0" applyFont="1" applyFill="1" applyBorder="1" applyAlignment="1">
      <alignment horizontal="center" wrapText="1"/>
    </xf>
  </cellXfs>
  <cellStyles count="541">
    <cellStyle name="Comma" xfId="538" builtinId="3"/>
    <cellStyle name="Comma 2" xfId="5"/>
    <cellStyle name="Comma 2 2" xfId="6"/>
    <cellStyle name="Comma 2 2 2" xfId="411"/>
    <cellStyle name="Comma 2 2 3" xfId="456"/>
    <cellStyle name="Comma 2 2 4" xfId="498"/>
    <cellStyle name="Comma 2 3" xfId="410"/>
    <cellStyle name="Comma 2 4" xfId="455"/>
    <cellStyle name="Comma 2 5" xfId="497"/>
    <cellStyle name="Comma 3" xfId="7"/>
    <cellStyle name="Comma 3 2" xfId="412"/>
    <cellStyle name="Comma 3 3" xfId="457"/>
    <cellStyle name="Comma 3 4" xfId="499"/>
    <cellStyle name="Hyperlink" xfId="540" builtinId="8"/>
    <cellStyle name="Normal" xfId="0" builtinId="0"/>
    <cellStyle name="Normal 10" xfId="8"/>
    <cellStyle name="Normal 100" xfId="9"/>
    <cellStyle name="Normal 101" xfId="10"/>
    <cellStyle name="Normal 102" xfId="11"/>
    <cellStyle name="Normal 103" xfId="12"/>
    <cellStyle name="Normal 104" xfId="13"/>
    <cellStyle name="Normal 105" xfId="14"/>
    <cellStyle name="Normal 106" xfId="15"/>
    <cellStyle name="Normal 107" xfId="16"/>
    <cellStyle name="Normal 108" xfId="17"/>
    <cellStyle name="Normal 109" xfId="18"/>
    <cellStyle name="Normal 11" xfId="19"/>
    <cellStyle name="Normal 110" xfId="20"/>
    <cellStyle name="Normal 111" xfId="21"/>
    <cellStyle name="Normal 112" xfId="22"/>
    <cellStyle name="Normal 113" xfId="23"/>
    <cellStyle name="Normal 114" xfId="24"/>
    <cellStyle name="Normal 115" xfId="25"/>
    <cellStyle name="Normal 116" xfId="26"/>
    <cellStyle name="Normal 117" xfId="27"/>
    <cellStyle name="Normal 118" xfId="28"/>
    <cellStyle name="Normal 119" xfId="29"/>
    <cellStyle name="Normal 12" xfId="30"/>
    <cellStyle name="Normal 120" xfId="31"/>
    <cellStyle name="Normal 121" xfId="32"/>
    <cellStyle name="Normal 122" xfId="33"/>
    <cellStyle name="Normal 123" xfId="34"/>
    <cellStyle name="Normal 123 2" xfId="35"/>
    <cellStyle name="Normal 123_OENZ Onshore 2P" xfId="36"/>
    <cellStyle name="Normal 124" xfId="37"/>
    <cellStyle name="Normal 125" xfId="38"/>
    <cellStyle name="Normal 126" xfId="39"/>
    <cellStyle name="Normal 127" xfId="40"/>
    <cellStyle name="Normal 128" xfId="41"/>
    <cellStyle name="Normal 129" xfId="42"/>
    <cellStyle name="Normal 13" xfId="43"/>
    <cellStyle name="Normal 130" xfId="44"/>
    <cellStyle name="Normal 131" xfId="45"/>
    <cellStyle name="Normal 132" xfId="46"/>
    <cellStyle name="Normal 133" xfId="47"/>
    <cellStyle name="Normal 134" xfId="48"/>
    <cellStyle name="Normal 135" xfId="49"/>
    <cellStyle name="Normal 136" xfId="50"/>
    <cellStyle name="Normal 137" xfId="51"/>
    <cellStyle name="Normal 138" xfId="52"/>
    <cellStyle name="Normal 139" xfId="53"/>
    <cellStyle name="Normal 14" xfId="54"/>
    <cellStyle name="Normal 140" xfId="55"/>
    <cellStyle name="Normal 141" xfId="56"/>
    <cellStyle name="Normal 142" xfId="57"/>
    <cellStyle name="Normal 143" xfId="58"/>
    <cellStyle name="Normal 144" xfId="59"/>
    <cellStyle name="Normal 145" xfId="60"/>
    <cellStyle name="Normal 146" xfId="61"/>
    <cellStyle name="Normal 147" xfId="62"/>
    <cellStyle name="Normal 147 2" xfId="63"/>
    <cellStyle name="Normal 148" xfId="64"/>
    <cellStyle name="Normal 149" xfId="65"/>
    <cellStyle name="Normal 15" xfId="66"/>
    <cellStyle name="Normal 150" xfId="67"/>
    <cellStyle name="Normal 151" xfId="68"/>
    <cellStyle name="Normal 152" xfId="69"/>
    <cellStyle name="Normal 153" xfId="70"/>
    <cellStyle name="Normal 154" xfId="71"/>
    <cellStyle name="Normal 155" xfId="72"/>
    <cellStyle name="Normal 155 2" xfId="73"/>
    <cellStyle name="Normal 156" xfId="74"/>
    <cellStyle name="Normal 157" xfId="75"/>
    <cellStyle name="Normal 158" xfId="76"/>
    <cellStyle name="Normal 159" xfId="77"/>
    <cellStyle name="Normal 16" xfId="78"/>
    <cellStyle name="Normal 16 2" xfId="79"/>
    <cellStyle name="Normal 16_OENZ Onshore 2P" xfId="80"/>
    <cellStyle name="Normal 160" xfId="81"/>
    <cellStyle name="Normal 161" xfId="82"/>
    <cellStyle name="Normal 162" xfId="83"/>
    <cellStyle name="Normal 163" xfId="84"/>
    <cellStyle name="Normal 164" xfId="85"/>
    <cellStyle name="Normal 164 2" xfId="86"/>
    <cellStyle name="Normal 165" xfId="87"/>
    <cellStyle name="Normal 165 2" xfId="88"/>
    <cellStyle name="Normal 166" xfId="89"/>
    <cellStyle name="Normal 167" xfId="90"/>
    <cellStyle name="Normal 168" xfId="91"/>
    <cellStyle name="Normal 169" xfId="92"/>
    <cellStyle name="Normal 17" xfId="93"/>
    <cellStyle name="Normal 17 2" xfId="94"/>
    <cellStyle name="Normal 17_OENZ Onshore 2P" xfId="95"/>
    <cellStyle name="Normal 170" xfId="96"/>
    <cellStyle name="Normal 171" xfId="97"/>
    <cellStyle name="Normal 172" xfId="98"/>
    <cellStyle name="Normal 173" xfId="4"/>
    <cellStyle name="Normal 174" xfId="99"/>
    <cellStyle name="Normal 175" xfId="100"/>
    <cellStyle name="Normal 176" xfId="101"/>
    <cellStyle name="Normal 176 2" xfId="102"/>
    <cellStyle name="Normal 177" xfId="103"/>
    <cellStyle name="Normal 177 2" xfId="104"/>
    <cellStyle name="Normal 178" xfId="105"/>
    <cellStyle name="Normal 178 2" xfId="106"/>
    <cellStyle name="Normal 179" xfId="107"/>
    <cellStyle name="Normal 179 2" xfId="108"/>
    <cellStyle name="Normal 18" xfId="109"/>
    <cellStyle name="Normal 18 2" xfId="110"/>
    <cellStyle name="Normal 18_OENZ Onshore 2P" xfId="111"/>
    <cellStyle name="Normal 180" xfId="112"/>
    <cellStyle name="Normal 180 2" xfId="113"/>
    <cellStyle name="Normal 181" xfId="114"/>
    <cellStyle name="Normal 181 2" xfId="115"/>
    <cellStyle name="Normal 182" xfId="116"/>
    <cellStyle name="Normal 182 2" xfId="117"/>
    <cellStyle name="Normal 183" xfId="118"/>
    <cellStyle name="Normal 184" xfId="119"/>
    <cellStyle name="Normal 185" xfId="120"/>
    <cellStyle name="Normal 186" xfId="121"/>
    <cellStyle name="Normal 187" xfId="122"/>
    <cellStyle name="Normal 188" xfId="123"/>
    <cellStyle name="Normal 189" xfId="124"/>
    <cellStyle name="Normal 19" xfId="125"/>
    <cellStyle name="Normal 190" xfId="126"/>
    <cellStyle name="Normal 191" xfId="127"/>
    <cellStyle name="Normal 192" xfId="128"/>
    <cellStyle name="Normal 193" xfId="129"/>
    <cellStyle name="Normal 194" xfId="130"/>
    <cellStyle name="Normal 195" xfId="131"/>
    <cellStyle name="Normal 196" xfId="132"/>
    <cellStyle name="Normal 197" xfId="133"/>
    <cellStyle name="Normal 198" xfId="2"/>
    <cellStyle name="Normal 198 2" xfId="408"/>
    <cellStyle name="Normal 199" xfId="3"/>
    <cellStyle name="Normal 199 2" xfId="409"/>
    <cellStyle name="Normal 2" xfId="1"/>
    <cellStyle name="Normal 2 2" xfId="134"/>
    <cellStyle name="Normal 2 3" xfId="366"/>
    <cellStyle name="Normal 20" xfId="135"/>
    <cellStyle name="Normal 200" xfId="398"/>
    <cellStyle name="Normal 200 2" xfId="444"/>
    <cellStyle name="Normal 201" xfId="367"/>
    <cellStyle name="Normal 201 2" xfId="413"/>
    <cellStyle name="Normal 202" xfId="397"/>
    <cellStyle name="Normal 202 2" xfId="443"/>
    <cellStyle name="Normal 203" xfId="368"/>
    <cellStyle name="Normal 203 2" xfId="414"/>
    <cellStyle name="Normal 204" xfId="396"/>
    <cellStyle name="Normal 204 2" xfId="442"/>
    <cellStyle name="Normal 205" xfId="369"/>
    <cellStyle name="Normal 205 2" xfId="415"/>
    <cellStyle name="Normal 206" xfId="395"/>
    <cellStyle name="Normal 206 2" xfId="441"/>
    <cellStyle name="Normal 207" xfId="370"/>
    <cellStyle name="Normal 207 2" xfId="416"/>
    <cellStyle name="Normal 208" xfId="394"/>
    <cellStyle name="Normal 208 2" xfId="440"/>
    <cellStyle name="Normal 209" xfId="371"/>
    <cellStyle name="Normal 209 2" xfId="417"/>
    <cellStyle name="Normal 21" xfId="136"/>
    <cellStyle name="Normal 21 2" xfId="137"/>
    <cellStyle name="Normal 21_OENZ Onshore 2P" xfId="138"/>
    <cellStyle name="Normal 210" xfId="393"/>
    <cellStyle name="Normal 210 2" xfId="439"/>
    <cellStyle name="Normal 211" xfId="399"/>
    <cellStyle name="Normal 211 2" xfId="445"/>
    <cellStyle name="Normal 212" xfId="392"/>
    <cellStyle name="Normal 212 2" xfId="438"/>
    <cellStyle name="Normal 213" xfId="372"/>
    <cellStyle name="Normal 213 2" xfId="418"/>
    <cellStyle name="Normal 214" xfId="391"/>
    <cellStyle name="Normal 214 2" xfId="437"/>
    <cellStyle name="Normal 215" xfId="401"/>
    <cellStyle name="Normal 215 2" xfId="447"/>
    <cellStyle name="Normal 216" xfId="390"/>
    <cellStyle name="Normal 216 2" xfId="436"/>
    <cellStyle name="Normal 217" xfId="400"/>
    <cellStyle name="Normal 217 2" xfId="446"/>
    <cellStyle name="Normal 218" xfId="389"/>
    <cellStyle name="Normal 218 2" xfId="435"/>
    <cellStyle name="Normal 219" xfId="404"/>
    <cellStyle name="Normal 219 2" xfId="450"/>
    <cellStyle name="Normal 22" xfId="139"/>
    <cellStyle name="Normal 22 2" xfId="140"/>
    <cellStyle name="Normal 22_OENZ Onshore 2P" xfId="141"/>
    <cellStyle name="Normal 220" xfId="388"/>
    <cellStyle name="Normal 220 2" xfId="434"/>
    <cellStyle name="Normal 221" xfId="403"/>
    <cellStyle name="Normal 221 2" xfId="449"/>
    <cellStyle name="Normal 222" xfId="387"/>
    <cellStyle name="Normal 222 2" xfId="433"/>
    <cellStyle name="Normal 223" xfId="402"/>
    <cellStyle name="Normal 223 2" xfId="448"/>
    <cellStyle name="Normal 224" xfId="386"/>
    <cellStyle name="Normal 224 2" xfId="432"/>
    <cellStyle name="Normal 225" xfId="373"/>
    <cellStyle name="Normal 225 2" xfId="419"/>
    <cellStyle name="Normal 226" xfId="407"/>
    <cellStyle name="Normal 226 2" xfId="453"/>
    <cellStyle name="Normal 227" xfId="374"/>
    <cellStyle name="Normal 227 2" xfId="420"/>
    <cellStyle name="Normal 228" xfId="406"/>
    <cellStyle name="Normal 228 2" xfId="452"/>
    <cellStyle name="Normal 229" xfId="375"/>
    <cellStyle name="Normal 229 2" xfId="421"/>
    <cellStyle name="Normal 23" xfId="142"/>
    <cellStyle name="Normal 23 2" xfId="143"/>
    <cellStyle name="Normal 23_OENZ Onshore 2P" xfId="144"/>
    <cellStyle name="Normal 230" xfId="405"/>
    <cellStyle name="Normal 230 2" xfId="451"/>
    <cellStyle name="Normal 231" xfId="376"/>
    <cellStyle name="Normal 231 2" xfId="422"/>
    <cellStyle name="Normal 232" xfId="385"/>
    <cellStyle name="Normal 232 2" xfId="431"/>
    <cellStyle name="Normal 233" xfId="377"/>
    <cellStyle name="Normal 233 2" xfId="423"/>
    <cellStyle name="Normal 234" xfId="384"/>
    <cellStyle name="Normal 234 2" xfId="430"/>
    <cellStyle name="Normal 235" xfId="378"/>
    <cellStyle name="Normal 235 2" xfId="424"/>
    <cellStyle name="Normal 236" xfId="383"/>
    <cellStyle name="Normal 236 2" xfId="429"/>
    <cellStyle name="Normal 237" xfId="379"/>
    <cellStyle name="Normal 237 2" xfId="425"/>
    <cellStyle name="Normal 238" xfId="382"/>
    <cellStyle name="Normal 238 2" xfId="428"/>
    <cellStyle name="Normal 239" xfId="380"/>
    <cellStyle name="Normal 239 2" xfId="426"/>
    <cellStyle name="Normal 24" xfId="145"/>
    <cellStyle name="Normal 24 2" xfId="146"/>
    <cellStyle name="Normal 24_OENZ Onshore 2P" xfId="147"/>
    <cellStyle name="Normal 240" xfId="381"/>
    <cellStyle name="Normal 240 2" xfId="427"/>
    <cellStyle name="Normal 241" xfId="454"/>
    <cellStyle name="Normal 241 2" xfId="500"/>
    <cellStyle name="Normal 242" xfId="481"/>
    <cellStyle name="Normal 242 2" xfId="523"/>
    <cellStyle name="Normal 243" xfId="482"/>
    <cellStyle name="Normal 243 2" xfId="524"/>
    <cellStyle name="Normal 244" xfId="479"/>
    <cellStyle name="Normal 244 2" xfId="521"/>
    <cellStyle name="Normal 245" xfId="458"/>
    <cellStyle name="Normal 245 2" xfId="501"/>
    <cellStyle name="Normal 246" xfId="478"/>
    <cellStyle name="Normal 246 2" xfId="520"/>
    <cellStyle name="Normal 247" xfId="459"/>
    <cellStyle name="Normal 247 2" xfId="502"/>
    <cellStyle name="Normal 248" xfId="477"/>
    <cellStyle name="Normal 248 2" xfId="519"/>
    <cellStyle name="Normal 249" xfId="460"/>
    <cellStyle name="Normal 249 2" xfId="503"/>
    <cellStyle name="Normal 25" xfId="148"/>
    <cellStyle name="Normal 25 2" xfId="149"/>
    <cellStyle name="Normal 25_OENZ Onshore 2P" xfId="150"/>
    <cellStyle name="Normal 250" xfId="476"/>
    <cellStyle name="Normal 250 2" xfId="518"/>
    <cellStyle name="Normal 251" xfId="461"/>
    <cellStyle name="Normal 251 2" xfId="504"/>
    <cellStyle name="Normal 252" xfId="475"/>
    <cellStyle name="Normal 252 2" xfId="517"/>
    <cellStyle name="Normal 253" xfId="462"/>
    <cellStyle name="Normal 253 2" xfId="505"/>
    <cellStyle name="Normal 254" xfId="474"/>
    <cellStyle name="Normal 254 2" xfId="516"/>
    <cellStyle name="Normal 255" xfId="463"/>
    <cellStyle name="Normal 255 2" xfId="506"/>
    <cellStyle name="Normal 256" xfId="473"/>
    <cellStyle name="Normal 256 2" xfId="515"/>
    <cellStyle name="Normal 257" xfId="491"/>
    <cellStyle name="Normal 257 2" xfId="533"/>
    <cellStyle name="Normal 258" xfId="472"/>
    <cellStyle name="Normal 258 2" xfId="514"/>
    <cellStyle name="Normal 259" xfId="490"/>
    <cellStyle name="Normal 259 2" xfId="532"/>
    <cellStyle name="Normal 26" xfId="151"/>
    <cellStyle name="Normal 26 2" xfId="152"/>
    <cellStyle name="Normal 26 2 2" xfId="153"/>
    <cellStyle name="Normal 26_OENZ Onshore 2P" xfId="154"/>
    <cellStyle name="Normal 260" xfId="471"/>
    <cellStyle name="Normal 260 2" xfId="513"/>
    <cellStyle name="Normal 261" xfId="489"/>
    <cellStyle name="Normal 261 2" xfId="531"/>
    <cellStyle name="Normal 262" xfId="470"/>
    <cellStyle name="Normal 262 2" xfId="512"/>
    <cellStyle name="Normal 263" xfId="488"/>
    <cellStyle name="Normal 263 2" xfId="530"/>
    <cellStyle name="Normal 264" xfId="469"/>
    <cellStyle name="Normal 264 2" xfId="511"/>
    <cellStyle name="Normal 265" xfId="487"/>
    <cellStyle name="Normal 265 2" xfId="529"/>
    <cellStyle name="Normal 266" xfId="468"/>
    <cellStyle name="Normal 266 2" xfId="510"/>
    <cellStyle name="Normal 267" xfId="486"/>
    <cellStyle name="Normal 267 2" xfId="528"/>
    <cellStyle name="Normal 268" xfId="480"/>
    <cellStyle name="Normal 268 2" xfId="522"/>
    <cellStyle name="Normal 269" xfId="485"/>
    <cellStyle name="Normal 269 2" xfId="527"/>
    <cellStyle name="Normal 27" xfId="155"/>
    <cellStyle name="Normal 27 2" xfId="156"/>
    <cellStyle name="Normal 27_OENZ Onshore 2P" xfId="157"/>
    <cellStyle name="Normal 270" xfId="483"/>
    <cellStyle name="Normal 270 2" xfId="525"/>
    <cellStyle name="Normal 271" xfId="484"/>
    <cellStyle name="Normal 271 2" xfId="526"/>
    <cellStyle name="Normal 272" xfId="495"/>
    <cellStyle name="Normal 272 2" xfId="537"/>
    <cellStyle name="Normal 273" xfId="464"/>
    <cellStyle name="Normal 273 2" xfId="507"/>
    <cellStyle name="Normal 274" xfId="494"/>
    <cellStyle name="Normal 274 2" xfId="536"/>
    <cellStyle name="Normal 275" xfId="465"/>
    <cellStyle name="Normal 275 2" xfId="508"/>
    <cellStyle name="Normal 276" xfId="493"/>
    <cellStyle name="Normal 276 2" xfId="535"/>
    <cellStyle name="Normal 277" xfId="466"/>
    <cellStyle name="Normal 277 2" xfId="509"/>
    <cellStyle name="Normal 278" xfId="492"/>
    <cellStyle name="Normal 278 2" xfId="534"/>
    <cellStyle name="Normal 279" xfId="467"/>
    <cellStyle name="Normal 28" xfId="158"/>
    <cellStyle name="Normal 28 2" xfId="159"/>
    <cellStyle name="Normal 28_OENZ Onshore 2P" xfId="160"/>
    <cellStyle name="Normal 280" xfId="496"/>
    <cellStyle name="Normal 29" xfId="161"/>
    <cellStyle name="Normal 29 2" xfId="162"/>
    <cellStyle name="Normal 29_OENZ Onshore 2P" xfId="163"/>
    <cellStyle name="Normal 3" xfId="164"/>
    <cellStyle name="Normal 3 2" xfId="539"/>
    <cellStyle name="Normal 30" xfId="165"/>
    <cellStyle name="Normal 30 2" xfId="166"/>
    <cellStyle name="Normal 30_OENZ Onshore 2P" xfId="167"/>
    <cellStyle name="Normal 31" xfId="168"/>
    <cellStyle name="Normal 31 2" xfId="169"/>
    <cellStyle name="Normal 31_OENZ Onshore 2P" xfId="170"/>
    <cellStyle name="Normal 32" xfId="171"/>
    <cellStyle name="Normal 32 2" xfId="172"/>
    <cellStyle name="Normal 32_OENZ Onshore 2P" xfId="173"/>
    <cellStyle name="Normal 33" xfId="174"/>
    <cellStyle name="Normal 33 2" xfId="175"/>
    <cellStyle name="Normal 33_OENZ Onshore 2P" xfId="176"/>
    <cellStyle name="Normal 34" xfId="177"/>
    <cellStyle name="Normal 34 2" xfId="178"/>
    <cellStyle name="Normal 34_OENZ Onshore 2P" xfId="179"/>
    <cellStyle name="Normal 35" xfId="180"/>
    <cellStyle name="Normal 35 2" xfId="181"/>
    <cellStyle name="Normal 35_OENZ Onshore 2P" xfId="182"/>
    <cellStyle name="Normal 36" xfId="183"/>
    <cellStyle name="Normal 36 2" xfId="184"/>
    <cellStyle name="Normal 36_OENZ Onshore 2P" xfId="185"/>
    <cellStyle name="Normal 37" xfId="186"/>
    <cellStyle name="Normal 37 2" xfId="187"/>
    <cellStyle name="Normal 37_OENZ Onshore 2P" xfId="188"/>
    <cellStyle name="Normal 38" xfId="189"/>
    <cellStyle name="Normal 38 2" xfId="190"/>
    <cellStyle name="Normal 38_OENZ Onshore 2P" xfId="191"/>
    <cellStyle name="Normal 39" xfId="192"/>
    <cellStyle name="Normal 39 2" xfId="193"/>
    <cellStyle name="Normal 39_OENZ Onshore 2P" xfId="194"/>
    <cellStyle name="Normal 4" xfId="195"/>
    <cellStyle name="Normal 40" xfId="196"/>
    <cellStyle name="Normal 40 2" xfId="197"/>
    <cellStyle name="Normal 40_OENZ Onshore 2P" xfId="198"/>
    <cellStyle name="Normal 41" xfId="199"/>
    <cellStyle name="Normal 42" xfId="200"/>
    <cellStyle name="Normal 42 2" xfId="201"/>
    <cellStyle name="Normal 42_OENZ Onshore 2P" xfId="202"/>
    <cellStyle name="Normal 43" xfId="203"/>
    <cellStyle name="Normal 43 2" xfId="204"/>
    <cellStyle name="Normal 43_OENZ Onshore 2P" xfId="205"/>
    <cellStyle name="Normal 44" xfId="206"/>
    <cellStyle name="Normal 44 2" xfId="207"/>
    <cellStyle name="Normal 44_OENZ Onshore 2P" xfId="208"/>
    <cellStyle name="Normal 45" xfId="209"/>
    <cellStyle name="Normal 45 2" xfId="210"/>
    <cellStyle name="Normal 45_OENZ Onshore 2P" xfId="211"/>
    <cellStyle name="Normal 46" xfId="212"/>
    <cellStyle name="Normal 46 2" xfId="213"/>
    <cellStyle name="Normal 46_OENZ Onshore 2P" xfId="214"/>
    <cellStyle name="Normal 47" xfId="215"/>
    <cellStyle name="Normal 47 2" xfId="216"/>
    <cellStyle name="Normal 47_OENZ Onshore 2P" xfId="217"/>
    <cellStyle name="Normal 48" xfId="218"/>
    <cellStyle name="Normal 48 2" xfId="219"/>
    <cellStyle name="Normal 48_OENZ Onshore 2P" xfId="220"/>
    <cellStyle name="Normal 49" xfId="221"/>
    <cellStyle name="Normal 49 2" xfId="222"/>
    <cellStyle name="Normal 49_OENZ Onshore 2P" xfId="223"/>
    <cellStyle name="Normal 5" xfId="224"/>
    <cellStyle name="Normal 50" xfId="225"/>
    <cellStyle name="Normal 50 2" xfId="226"/>
    <cellStyle name="Normal 50_OENZ Onshore 2P" xfId="227"/>
    <cellStyle name="Normal 51" xfId="228"/>
    <cellStyle name="Normal 51 2" xfId="229"/>
    <cellStyle name="Normal 51_OENZ Onshore 2P" xfId="230"/>
    <cellStyle name="Normal 52" xfId="231"/>
    <cellStyle name="Normal 52 2" xfId="232"/>
    <cellStyle name="Normal 52_OENZ Onshore 2P" xfId="233"/>
    <cellStyle name="Normal 53" xfId="234"/>
    <cellStyle name="Normal 53 2" xfId="235"/>
    <cellStyle name="Normal 53_OENZ Onshore 2P" xfId="236"/>
    <cellStyle name="Normal 54" xfId="237"/>
    <cellStyle name="Normal 54 2" xfId="238"/>
    <cellStyle name="Normal 54_OENZ Onshore 2P" xfId="239"/>
    <cellStyle name="Normal 55" xfId="240"/>
    <cellStyle name="Normal 55 2" xfId="241"/>
    <cellStyle name="Normal 55_OENZ Onshore 2P" xfId="242"/>
    <cellStyle name="Normal 56" xfId="243"/>
    <cellStyle name="Normal 56 2" xfId="244"/>
    <cellStyle name="Normal 56_OENZ Onshore 2P" xfId="245"/>
    <cellStyle name="Normal 57" xfId="246"/>
    <cellStyle name="Normal 57 2" xfId="247"/>
    <cellStyle name="Normal 57_OENZ Onshore 2P" xfId="248"/>
    <cellStyle name="Normal 58" xfId="249"/>
    <cellStyle name="Normal 58 2" xfId="250"/>
    <cellStyle name="Normal 58_OENZ Onshore 2P" xfId="251"/>
    <cellStyle name="Normal 59" xfId="252"/>
    <cellStyle name="Normal 59 2" xfId="253"/>
    <cellStyle name="Normal 59_OENZ Onshore 2P" xfId="254"/>
    <cellStyle name="Normal 6" xfId="255"/>
    <cellStyle name="Normal 6 2" xfId="256"/>
    <cellStyle name="Normal 6_OENZ Onshore 2P" xfId="257"/>
    <cellStyle name="Normal 60" xfId="258"/>
    <cellStyle name="Normal 60 2" xfId="259"/>
    <cellStyle name="Normal 60_OENZ Onshore 2P" xfId="260"/>
    <cellStyle name="Normal 61" xfId="261"/>
    <cellStyle name="Normal 61 2" xfId="262"/>
    <cellStyle name="Normal 61_OENZ Onshore 2P" xfId="263"/>
    <cellStyle name="Normal 62" xfId="264"/>
    <cellStyle name="Normal 62 2" xfId="265"/>
    <cellStyle name="Normal 62_OENZ Onshore 2P" xfId="266"/>
    <cellStyle name="Normal 63" xfId="267"/>
    <cellStyle name="Normal 63 2" xfId="268"/>
    <cellStyle name="Normal 63_OENZ Onshore 2P" xfId="269"/>
    <cellStyle name="Normal 64" xfId="270"/>
    <cellStyle name="Normal 64 2" xfId="271"/>
    <cellStyle name="Normal 64_OENZ Onshore 2P" xfId="272"/>
    <cellStyle name="Normal 65" xfId="273"/>
    <cellStyle name="Normal 65 2" xfId="274"/>
    <cellStyle name="Normal 65_OENZ Onshore 2P" xfId="275"/>
    <cellStyle name="Normal 66" xfId="276"/>
    <cellStyle name="Normal 66 2" xfId="277"/>
    <cellStyle name="Normal 66_OENZ Onshore 2P" xfId="278"/>
    <cellStyle name="Normal 67" xfId="279"/>
    <cellStyle name="Normal 67 2" xfId="280"/>
    <cellStyle name="Normal 67_OENZ Onshore 2P" xfId="281"/>
    <cellStyle name="Normal 68" xfId="282"/>
    <cellStyle name="Normal 68 2" xfId="283"/>
    <cellStyle name="Normal 68_OENZ Onshore 2P" xfId="284"/>
    <cellStyle name="Normal 69" xfId="285"/>
    <cellStyle name="Normal 69 2" xfId="286"/>
    <cellStyle name="Normal 69_OENZ Onshore 2P" xfId="287"/>
    <cellStyle name="Normal 7" xfId="288"/>
    <cellStyle name="Normal 7 2" xfId="289"/>
    <cellStyle name="Normal 7_OENZ Onshore 2P" xfId="290"/>
    <cellStyle name="Normal 70" xfId="291"/>
    <cellStyle name="Normal 70 2" xfId="292"/>
    <cellStyle name="Normal 70_OENZ Onshore 2P" xfId="293"/>
    <cellStyle name="Normal 71" xfId="294"/>
    <cellStyle name="Normal 71 2" xfId="295"/>
    <cellStyle name="Normal 71_OENZ Onshore 2P" xfId="296"/>
    <cellStyle name="Normal 72" xfId="297"/>
    <cellStyle name="Normal 72 2" xfId="298"/>
    <cellStyle name="Normal 72_OENZ Onshore 2P" xfId="299"/>
    <cellStyle name="Normal 73" xfId="300"/>
    <cellStyle name="Normal 73 2" xfId="301"/>
    <cellStyle name="Normal 73_OENZ Onshore 2P" xfId="302"/>
    <cellStyle name="Normal 74" xfId="303"/>
    <cellStyle name="Normal 74 2" xfId="304"/>
    <cellStyle name="Normal 74_OENZ Onshore 2P" xfId="305"/>
    <cellStyle name="Normal 75" xfId="306"/>
    <cellStyle name="Normal 75 2" xfId="307"/>
    <cellStyle name="Normal 75_OENZ Onshore 2P" xfId="308"/>
    <cellStyle name="Normal 76" xfId="309"/>
    <cellStyle name="Normal 76 2" xfId="310"/>
    <cellStyle name="Normal 76_OENZ Onshore 2P" xfId="311"/>
    <cellStyle name="Normal 77" xfId="312"/>
    <cellStyle name="Normal 77 2" xfId="313"/>
    <cellStyle name="Normal 77_OENZ Onshore 2P" xfId="314"/>
    <cellStyle name="Normal 78" xfId="315"/>
    <cellStyle name="Normal 78 2" xfId="316"/>
    <cellStyle name="Normal 78_OENZ Onshore 2P" xfId="317"/>
    <cellStyle name="Normal 79" xfId="318"/>
    <cellStyle name="Normal 79 2" xfId="319"/>
    <cellStyle name="Normal 79_OENZ Onshore 2P" xfId="320"/>
    <cellStyle name="Normal 8" xfId="321"/>
    <cellStyle name="Normal 8 2" xfId="322"/>
    <cellStyle name="Normal 8_OENZ Onshore 2P" xfId="323"/>
    <cellStyle name="Normal 80" xfId="324"/>
    <cellStyle name="Normal 80 2" xfId="325"/>
    <cellStyle name="Normal 80_OENZ Onshore 2P" xfId="326"/>
    <cellStyle name="Normal 81" xfId="327"/>
    <cellStyle name="Normal 81 2" xfId="328"/>
    <cellStyle name="Normal 81_OENZ Onshore 2P" xfId="329"/>
    <cellStyle name="Normal 82" xfId="330"/>
    <cellStyle name="Normal 82 2" xfId="331"/>
    <cellStyle name="Normal 82_OENZ Onshore 2P" xfId="332"/>
    <cellStyle name="Normal 83" xfId="333"/>
    <cellStyle name="Normal 83 2" xfId="334"/>
    <cellStyle name="Normal 83_OENZ Onshore 2P" xfId="335"/>
    <cellStyle name="Normal 84" xfId="336"/>
    <cellStyle name="Normal 84 2" xfId="337"/>
    <cellStyle name="Normal 84_OENZ Onshore 2P" xfId="338"/>
    <cellStyle name="Normal 85" xfId="339"/>
    <cellStyle name="Normal 85 2" xfId="340"/>
    <cellStyle name="Normal 85_OENZ Onshore 2P" xfId="341"/>
    <cellStyle name="Normal 86" xfId="342"/>
    <cellStyle name="Normal 86 2" xfId="343"/>
    <cellStyle name="Normal 86_OENZ Onshore 2P" xfId="344"/>
    <cellStyle name="Normal 87" xfId="345"/>
    <cellStyle name="Normal 88" xfId="346"/>
    <cellStyle name="Normal 88 2" xfId="347"/>
    <cellStyle name="Normal 88_OENZ Onshore 2P" xfId="348"/>
    <cellStyle name="Normal 89" xfId="349"/>
    <cellStyle name="Normal 9" xfId="350"/>
    <cellStyle name="Normal 9 2" xfId="351"/>
    <cellStyle name="Normal 9_OENZ Onshore 2P" xfId="352"/>
    <cellStyle name="Normal 90" xfId="353"/>
    <cellStyle name="Normal 91" xfId="354"/>
    <cellStyle name="Normal 92" xfId="355"/>
    <cellStyle name="Normal 93" xfId="356"/>
    <cellStyle name="Normal 94" xfId="357"/>
    <cellStyle name="Normal 95" xfId="358"/>
    <cellStyle name="Normal 96" xfId="359"/>
    <cellStyle name="Normal 97" xfId="360"/>
    <cellStyle name="Normal 98" xfId="361"/>
    <cellStyle name="Normal 98 2" xfId="362"/>
    <cellStyle name="Normal 98_OENZ Onshore 2P" xfId="363"/>
    <cellStyle name="Normal 99" xfId="364"/>
    <cellStyle name="Percent 2" xfId="365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</xdr:col>
      <xdr:colOff>5324475</xdr:colOff>
      <xdr:row>31</xdr:row>
      <xdr:rowOff>11455</xdr:rowOff>
    </xdr:to>
    <xdr:pic>
      <xdr:nvPicPr>
        <xdr:cNvPr id="2" name="Picture 1" descr="http://wiki.creativecommons.org/images/c/cf/By_plain300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658100"/>
          <a:ext cx="5324475" cy="3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d.govt.nz/sectors-industries/energy/energy-modelling/publications/energy-in-new-zealand-2013" TargetMode="External"/><Relationship Id="rId1" Type="http://schemas.openxmlformats.org/officeDocument/2006/relationships/hyperlink" Target="mailto:energyinfo@med.govt.nz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2"/>
  <sheetViews>
    <sheetView tabSelected="1" workbookViewId="0"/>
  </sheetViews>
  <sheetFormatPr defaultRowHeight="14.25" x14ac:dyDescent="0.2"/>
  <cols>
    <col min="1" max="1" width="9" style="3"/>
    <col min="2" max="2" width="70.625" style="3" customWidth="1"/>
    <col min="3" max="16384" width="9" style="3"/>
  </cols>
  <sheetData>
    <row r="1" spans="1:2" ht="23.25" x14ac:dyDescent="0.25">
      <c r="A1" s="148"/>
      <c r="B1" s="149" t="s">
        <v>135</v>
      </c>
    </row>
    <row r="2" spans="1:2" ht="39" x14ac:dyDescent="0.25">
      <c r="A2" s="150"/>
      <c r="B2" s="151" t="s">
        <v>128</v>
      </c>
    </row>
    <row r="3" spans="1:2" ht="15" x14ac:dyDescent="0.25">
      <c r="A3" s="150"/>
      <c r="B3" s="152" t="s">
        <v>129</v>
      </c>
    </row>
    <row r="4" spans="1:2" ht="15" x14ac:dyDescent="0.25">
      <c r="A4" s="150"/>
      <c r="B4" s="153"/>
    </row>
    <row r="5" spans="1:2" ht="15.75" x14ac:dyDescent="0.25">
      <c r="A5" s="150"/>
      <c r="B5" s="154" t="s">
        <v>132</v>
      </c>
    </row>
    <row r="6" spans="1:2" ht="15" x14ac:dyDescent="0.25">
      <c r="A6" s="150"/>
      <c r="B6" s="155" t="s">
        <v>130</v>
      </c>
    </row>
    <row r="7" spans="1:2" ht="15" x14ac:dyDescent="0.25">
      <c r="A7" s="150"/>
      <c r="B7" s="156" t="s">
        <v>131</v>
      </c>
    </row>
    <row r="8" spans="1:2" ht="15" x14ac:dyDescent="0.25">
      <c r="A8" s="150"/>
      <c r="B8" s="156"/>
    </row>
    <row r="9" spans="1:2" ht="15" x14ac:dyDescent="0.25">
      <c r="A9" s="150"/>
      <c r="B9" s="152" t="s">
        <v>133</v>
      </c>
    </row>
    <row r="10" spans="1:2" ht="15" x14ac:dyDescent="0.25">
      <c r="A10" s="150"/>
      <c r="B10" s="153" t="s">
        <v>147</v>
      </c>
    </row>
    <row r="11" spans="1:2" ht="15" x14ac:dyDescent="0.25">
      <c r="A11" s="150"/>
      <c r="B11" s="153"/>
    </row>
    <row r="12" spans="1:2" ht="15" x14ac:dyDescent="0.25">
      <c r="A12" s="150"/>
      <c r="B12" s="152" t="s">
        <v>134</v>
      </c>
    </row>
    <row r="13" spans="1:2" ht="15" x14ac:dyDescent="0.25">
      <c r="A13" s="150"/>
      <c r="B13" s="153" t="s">
        <v>145</v>
      </c>
    </row>
    <row r="14" spans="1:2" ht="15" x14ac:dyDescent="0.25">
      <c r="A14" s="150"/>
      <c r="B14" s="153" t="s">
        <v>146</v>
      </c>
    </row>
    <row r="15" spans="1:2" ht="15" x14ac:dyDescent="0.25">
      <c r="A15" s="150"/>
      <c r="B15" s="153"/>
    </row>
    <row r="16" spans="1:2" ht="15.75" x14ac:dyDescent="0.25">
      <c r="A16" s="150"/>
      <c r="B16" s="154" t="s">
        <v>136</v>
      </c>
    </row>
    <row r="17" spans="1:2" ht="15" x14ac:dyDescent="0.25">
      <c r="A17" s="150"/>
      <c r="B17" s="152" t="s">
        <v>136</v>
      </c>
    </row>
    <row r="18" spans="1:2" ht="15" x14ac:dyDescent="0.25">
      <c r="A18" s="150"/>
      <c r="B18" s="153" t="s">
        <v>140</v>
      </c>
    </row>
    <row r="19" spans="1:2" ht="15" x14ac:dyDescent="0.25">
      <c r="A19" s="150"/>
      <c r="B19" s="152"/>
    </row>
    <row r="20" spans="1:2" ht="15.75" x14ac:dyDescent="0.25">
      <c r="A20" s="150"/>
      <c r="B20" s="154" t="s">
        <v>137</v>
      </c>
    </row>
    <row r="21" spans="1:2" ht="15" x14ac:dyDescent="0.25">
      <c r="A21" s="150"/>
      <c r="B21" s="157" t="s">
        <v>176</v>
      </c>
    </row>
    <row r="22" spans="1:2" ht="15" x14ac:dyDescent="0.25">
      <c r="A22" s="150"/>
      <c r="B22" s="153" t="s">
        <v>148</v>
      </c>
    </row>
    <row r="23" spans="1:2" ht="15" x14ac:dyDescent="0.25">
      <c r="A23" s="150"/>
      <c r="B23" s="158"/>
    </row>
    <row r="24" spans="1:2" ht="15" x14ac:dyDescent="0.25">
      <c r="A24" s="150"/>
      <c r="B24" s="152" t="s">
        <v>138</v>
      </c>
    </row>
    <row r="25" spans="1:2" ht="15" x14ac:dyDescent="0.25">
      <c r="A25" s="150"/>
      <c r="B25" s="153" t="s">
        <v>141</v>
      </c>
    </row>
    <row r="26" spans="1:2" ht="15" x14ac:dyDescent="0.25">
      <c r="A26" s="150"/>
      <c r="B26" s="153"/>
    </row>
    <row r="27" spans="1:2" ht="15" x14ac:dyDescent="0.25">
      <c r="A27" s="150"/>
      <c r="B27" s="152" t="s">
        <v>139</v>
      </c>
    </row>
    <row r="28" spans="1:2" ht="15" x14ac:dyDescent="0.25">
      <c r="A28" s="150"/>
      <c r="B28" s="153" t="s">
        <v>142</v>
      </c>
    </row>
    <row r="29" spans="1:2" x14ac:dyDescent="0.2">
      <c r="A29" s="159"/>
      <c r="B29" s="152"/>
    </row>
    <row r="30" spans="1:2" x14ac:dyDescent="0.2">
      <c r="A30" s="159"/>
      <c r="B30" s="153"/>
    </row>
    <row r="31" spans="1:2" x14ac:dyDescent="0.2">
      <c r="A31" s="159"/>
      <c r="B31" s="159"/>
    </row>
    <row r="32" spans="1:2" x14ac:dyDescent="0.2">
      <c r="A32" s="159"/>
      <c r="B32" s="152"/>
    </row>
  </sheetData>
  <hyperlinks>
    <hyperlink ref="B3" r:id="rId1"/>
    <hyperlink ref="B9" location="'Oil and Condensate'!A1" display="Oil and Condensate"/>
    <hyperlink ref="B12" location="'Gas and LPG'!A1" display="Gas and LPG"/>
    <hyperlink ref="B17" location="Activity!A1" display="Activity"/>
    <hyperlink ref="B21" location="'System Deliverability'!A1" display="System Deliverability"/>
    <hyperlink ref="B24" location="'2C Resources'!A1" display="2C Resources"/>
    <hyperlink ref="B27" location="'Petroleum Initially in Place'!A1" display="Petroleum Initially in Place"/>
    <hyperlink ref="B7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zoomScale="85" zoomScaleNormal="85" workbookViewId="0"/>
  </sheetViews>
  <sheetFormatPr defaultRowHeight="14.25" x14ac:dyDescent="0.2"/>
  <cols>
    <col min="1" max="1" width="16.875" style="3" customWidth="1"/>
    <col min="2" max="2" width="13.125" style="3" customWidth="1"/>
    <col min="3" max="20" width="9.375" style="3" customWidth="1"/>
    <col min="21" max="16384" width="9" style="3"/>
  </cols>
  <sheetData>
    <row r="1" spans="1:20" x14ac:dyDescent="0.2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15" x14ac:dyDescent="0.25">
      <c r="A2" s="2" t="s">
        <v>170</v>
      </c>
      <c r="B2" s="2"/>
    </row>
    <row r="3" spans="1:20" ht="15" thickBot="1" x14ac:dyDescent="0.25"/>
    <row r="4" spans="1:20" ht="32.25" customHeight="1" thickBot="1" x14ac:dyDescent="0.25">
      <c r="A4" s="185" t="s">
        <v>0</v>
      </c>
      <c r="B4" s="185" t="s">
        <v>26</v>
      </c>
      <c r="C4" s="187" t="s">
        <v>1</v>
      </c>
      <c r="D4" s="188"/>
      <c r="E4" s="189"/>
      <c r="F4" s="182" t="s">
        <v>2</v>
      </c>
      <c r="G4" s="183"/>
      <c r="H4" s="184"/>
      <c r="I4" s="182" t="s">
        <v>84</v>
      </c>
      <c r="J4" s="183"/>
      <c r="K4" s="184"/>
      <c r="L4" s="182" t="s">
        <v>23</v>
      </c>
      <c r="M4" s="183"/>
      <c r="N4" s="184"/>
      <c r="O4" s="182" t="s">
        <v>24</v>
      </c>
      <c r="P4" s="183"/>
      <c r="Q4" s="184"/>
      <c r="R4" s="182" t="s">
        <v>85</v>
      </c>
      <c r="S4" s="183"/>
      <c r="T4" s="184"/>
    </row>
    <row r="5" spans="1:20" ht="32.25" customHeight="1" thickBot="1" x14ac:dyDescent="0.25">
      <c r="A5" s="186"/>
      <c r="B5" s="186"/>
      <c r="C5" s="51" t="s">
        <v>3</v>
      </c>
      <c r="D5" s="52" t="s">
        <v>4</v>
      </c>
      <c r="E5" s="53" t="s">
        <v>5</v>
      </c>
      <c r="F5" s="51" t="s">
        <v>3</v>
      </c>
      <c r="G5" s="52" t="s">
        <v>4</v>
      </c>
      <c r="H5" s="53" t="s">
        <v>5</v>
      </c>
      <c r="I5" s="51" t="s">
        <v>3</v>
      </c>
      <c r="J5" s="52" t="s">
        <v>4</v>
      </c>
      <c r="K5" s="53" t="s">
        <v>5</v>
      </c>
      <c r="L5" s="51" t="s">
        <v>3</v>
      </c>
      <c r="M5" s="52" t="s">
        <v>4</v>
      </c>
      <c r="N5" s="53" t="s">
        <v>5</v>
      </c>
      <c r="O5" s="51" t="s">
        <v>3</v>
      </c>
      <c r="P5" s="52" t="s">
        <v>4</v>
      </c>
      <c r="Q5" s="53" t="s">
        <v>5</v>
      </c>
      <c r="R5" s="51" t="s">
        <v>3</v>
      </c>
      <c r="S5" s="52" t="s">
        <v>4</v>
      </c>
      <c r="T5" s="53" t="s">
        <v>5</v>
      </c>
    </row>
    <row r="6" spans="1:20" ht="15" customHeight="1" x14ac:dyDescent="0.2">
      <c r="A6" s="9" t="s">
        <v>6</v>
      </c>
      <c r="B6" s="43" t="s">
        <v>28</v>
      </c>
      <c r="C6" s="20">
        <v>5.4056600000000001</v>
      </c>
      <c r="D6" s="26">
        <v>34</v>
      </c>
      <c r="E6" s="21">
        <v>218.38866400000001</v>
      </c>
      <c r="F6" s="44">
        <v>9.0465309999999999</v>
      </c>
      <c r="G6" s="1">
        <v>56.9</v>
      </c>
      <c r="H6" s="45">
        <v>365.47985239999997</v>
      </c>
      <c r="I6" s="44">
        <v>11.161097999999999</v>
      </c>
      <c r="J6" s="1">
        <v>70.2</v>
      </c>
      <c r="K6" s="45">
        <v>450.90835919999995</v>
      </c>
      <c r="L6" s="44">
        <v>1.8442839999999998</v>
      </c>
      <c r="M6" s="1">
        <v>11.6</v>
      </c>
      <c r="N6" s="45">
        <v>74.509073599999994</v>
      </c>
      <c r="O6" s="44">
        <v>5.4851549999999998</v>
      </c>
      <c r="P6" s="1">
        <v>34.5</v>
      </c>
      <c r="Q6" s="45">
        <v>221.60026199999999</v>
      </c>
      <c r="R6" s="44">
        <v>7.599721999999999</v>
      </c>
      <c r="S6" s="1">
        <v>47.8</v>
      </c>
      <c r="T6" s="45">
        <v>307.02876879999997</v>
      </c>
    </row>
    <row r="7" spans="1:20" x14ac:dyDescent="0.2">
      <c r="A7" s="8" t="s">
        <v>7</v>
      </c>
      <c r="B7" s="18" t="s">
        <v>27</v>
      </c>
      <c r="C7" s="6">
        <v>9.4487756999999988</v>
      </c>
      <c r="D7" s="4">
        <v>59.43</v>
      </c>
      <c r="E7" s="7">
        <v>341.76221706899997</v>
      </c>
      <c r="F7" s="6">
        <v>10.251675199999999</v>
      </c>
      <c r="G7" s="4">
        <v>64.48</v>
      </c>
      <c r="H7" s="7">
        <v>370.80309198399999</v>
      </c>
      <c r="I7" s="6">
        <v>10.884455399999998</v>
      </c>
      <c r="J7" s="4">
        <v>68.459999999999994</v>
      </c>
      <c r="K7" s="7">
        <v>393.69075181799997</v>
      </c>
      <c r="L7" s="6">
        <v>4.5280351999999997</v>
      </c>
      <c r="M7" s="4">
        <v>28.48</v>
      </c>
      <c r="N7" s="7">
        <v>163.77903318399999</v>
      </c>
      <c r="O7" s="6">
        <v>5.3309347000000002</v>
      </c>
      <c r="P7" s="4">
        <v>33.53</v>
      </c>
      <c r="Q7" s="7">
        <v>192.81990809900003</v>
      </c>
      <c r="R7" s="6">
        <v>5.9637148999999994</v>
      </c>
      <c r="S7" s="4">
        <v>37.51</v>
      </c>
      <c r="T7" s="7">
        <v>215.70756793299998</v>
      </c>
    </row>
    <row r="8" spans="1:20" x14ac:dyDescent="0.2">
      <c r="A8" s="8" t="s">
        <v>12</v>
      </c>
      <c r="B8" s="18" t="s">
        <v>27</v>
      </c>
      <c r="C8" s="6">
        <v>25.695963800000001</v>
      </c>
      <c r="D8" s="4">
        <v>161.62</v>
      </c>
      <c r="E8" s="7">
        <v>894.73345951600004</v>
      </c>
      <c r="F8" s="6">
        <v>27.196829399999999</v>
      </c>
      <c r="G8" s="4">
        <v>171.06</v>
      </c>
      <c r="H8" s="7">
        <v>946.99359970799992</v>
      </c>
      <c r="I8" s="6">
        <v>29.568960199999996</v>
      </c>
      <c r="J8" s="4">
        <v>185.98</v>
      </c>
      <c r="K8" s="7">
        <v>1029.5911941639999</v>
      </c>
      <c r="L8" s="6">
        <v>0.57633875000000001</v>
      </c>
      <c r="M8" s="4">
        <v>3.625</v>
      </c>
      <c r="N8" s="7">
        <v>20.068115275</v>
      </c>
      <c r="O8" s="6">
        <v>2.07784031</v>
      </c>
      <c r="P8" s="4">
        <v>13.069000000000001</v>
      </c>
      <c r="Q8" s="7">
        <v>72.350399594199999</v>
      </c>
      <c r="R8" s="6">
        <v>4.4496531299999997</v>
      </c>
      <c r="S8" s="4">
        <v>27.986999999999998</v>
      </c>
      <c r="T8" s="7">
        <v>154.9369219866</v>
      </c>
    </row>
    <row r="9" spans="1:20" x14ac:dyDescent="0.2">
      <c r="A9" s="8" t="s">
        <v>8</v>
      </c>
      <c r="B9" s="18" t="s">
        <v>27</v>
      </c>
      <c r="C9" s="6">
        <v>2.3649762499999998</v>
      </c>
      <c r="D9" s="13">
        <v>14.875</v>
      </c>
      <c r="E9" s="7">
        <v>83.318113287499983</v>
      </c>
      <c r="F9" s="6">
        <v>2.9190563999999997</v>
      </c>
      <c r="G9" s="13">
        <v>18.36</v>
      </c>
      <c r="H9" s="7">
        <v>102.83835697199999</v>
      </c>
      <c r="I9" s="6">
        <v>3.62910574</v>
      </c>
      <c r="J9" s="13">
        <v>22.826000000000001</v>
      </c>
      <c r="K9" s="7">
        <v>127.85339522019999</v>
      </c>
      <c r="L9" s="6">
        <v>1.2258129</v>
      </c>
      <c r="M9" s="13">
        <v>7.71</v>
      </c>
      <c r="N9" s="7">
        <v>43.185388466999996</v>
      </c>
      <c r="O9" s="6">
        <v>1.7806879999999998</v>
      </c>
      <c r="P9" s="13">
        <v>11.2</v>
      </c>
      <c r="Q9" s="7">
        <v>62.733638239999991</v>
      </c>
      <c r="R9" s="6">
        <v>2.4893064300000001</v>
      </c>
      <c r="S9" s="13">
        <v>15.657</v>
      </c>
      <c r="T9" s="7">
        <v>87.698265528899995</v>
      </c>
    </row>
    <row r="10" spans="1:20" x14ac:dyDescent="0.2">
      <c r="A10" s="8" t="s">
        <v>10</v>
      </c>
      <c r="B10" s="18" t="s">
        <v>27</v>
      </c>
      <c r="C10" s="6">
        <v>0.92214199999999991</v>
      </c>
      <c r="D10" s="4">
        <v>5.8</v>
      </c>
      <c r="E10" s="7">
        <v>37.033222719999991</v>
      </c>
      <c r="F10" s="6">
        <v>1.8442839999999998</v>
      </c>
      <c r="G10" s="4">
        <v>11.6</v>
      </c>
      <c r="H10" s="7">
        <v>74.066445439999981</v>
      </c>
      <c r="I10" s="6">
        <v>2.7346279999999998</v>
      </c>
      <c r="J10" s="4">
        <v>17.2</v>
      </c>
      <c r="K10" s="7">
        <v>109.82266047999998</v>
      </c>
      <c r="L10" s="6">
        <v>0.58826299999999998</v>
      </c>
      <c r="M10" s="4">
        <v>3.7</v>
      </c>
      <c r="N10" s="7">
        <v>23.624642079999997</v>
      </c>
      <c r="O10" s="6">
        <v>1.510405</v>
      </c>
      <c r="P10" s="4">
        <v>9.5</v>
      </c>
      <c r="Q10" s="7">
        <v>60.657864799999992</v>
      </c>
      <c r="R10" s="6">
        <v>2.4007489999999998</v>
      </c>
      <c r="S10" s="4">
        <v>15.1</v>
      </c>
      <c r="T10" s="7">
        <v>96.414079839999985</v>
      </c>
    </row>
    <row r="11" spans="1:20" x14ac:dyDescent="0.2">
      <c r="A11" s="8" t="s">
        <v>80</v>
      </c>
      <c r="B11" s="18" t="s">
        <v>27</v>
      </c>
      <c r="C11" s="6">
        <v>0.68365699999999996</v>
      </c>
      <c r="D11" s="4">
        <v>4.3</v>
      </c>
      <c r="E11" s="7">
        <v>24.037380119999995</v>
      </c>
      <c r="F11" s="6">
        <v>1.3673139999999999</v>
      </c>
      <c r="G11" s="4">
        <v>8.6</v>
      </c>
      <c r="H11" s="7">
        <v>48.074760239999989</v>
      </c>
      <c r="I11" s="6" t="s">
        <v>93</v>
      </c>
      <c r="J11" s="4" t="s">
        <v>93</v>
      </c>
      <c r="K11" s="7" t="s">
        <v>93</v>
      </c>
      <c r="L11" s="6">
        <v>0.36026450342999999</v>
      </c>
      <c r="M11" s="4">
        <v>2.2659570000000002</v>
      </c>
      <c r="N11" s="7">
        <v>12.666899940598798</v>
      </c>
      <c r="O11" s="6">
        <v>1.0598205034300001</v>
      </c>
      <c r="P11" s="4">
        <v>6.6659570000000006</v>
      </c>
      <c r="Q11" s="7">
        <v>39.072640274640001</v>
      </c>
      <c r="R11" s="6" t="s">
        <v>93</v>
      </c>
      <c r="S11" s="4" t="s">
        <v>93</v>
      </c>
      <c r="T11" s="7" t="s">
        <v>93</v>
      </c>
    </row>
    <row r="12" spans="1:20" x14ac:dyDescent="0.2">
      <c r="A12" s="8" t="s">
        <v>9</v>
      </c>
      <c r="B12" s="18" t="s">
        <v>28</v>
      </c>
      <c r="C12" s="6">
        <v>5.9780239999999996</v>
      </c>
      <c r="D12" s="4">
        <v>37.6</v>
      </c>
      <c r="E12" s="7">
        <v>231.3495288</v>
      </c>
      <c r="F12" s="6">
        <v>6.5185899999999997</v>
      </c>
      <c r="G12" s="4">
        <v>41</v>
      </c>
      <c r="H12" s="7">
        <v>252.26943299999999</v>
      </c>
      <c r="I12" s="6">
        <v>6.8683680000000003</v>
      </c>
      <c r="J12" s="4">
        <v>43.2</v>
      </c>
      <c r="K12" s="7">
        <v>265.80584160000001</v>
      </c>
      <c r="L12" s="6">
        <v>0.33387899999999998</v>
      </c>
      <c r="M12" s="4">
        <v>2.1</v>
      </c>
      <c r="N12" s="7">
        <v>12.921117300000001</v>
      </c>
      <c r="O12" s="6">
        <v>0.87444499999999992</v>
      </c>
      <c r="P12" s="4">
        <v>5.5</v>
      </c>
      <c r="Q12" s="7">
        <v>33.841021499999997</v>
      </c>
      <c r="R12" s="6">
        <v>1.5422030000000004</v>
      </c>
      <c r="S12" s="4">
        <v>9.7000000000000028</v>
      </c>
      <c r="T12" s="7">
        <v>59.683256100000023</v>
      </c>
    </row>
    <row r="13" spans="1:20" x14ac:dyDescent="0.2">
      <c r="A13" s="8" t="s">
        <v>13</v>
      </c>
      <c r="B13" s="18" t="s">
        <v>28</v>
      </c>
      <c r="C13" s="6">
        <v>0.58826299999999998</v>
      </c>
      <c r="D13" s="4">
        <v>3.7</v>
      </c>
      <c r="E13" s="7">
        <v>20.683327079999998</v>
      </c>
      <c r="F13" s="6">
        <v>1.049334</v>
      </c>
      <c r="G13" s="4">
        <v>6.6</v>
      </c>
      <c r="H13" s="7">
        <v>36.894583439999998</v>
      </c>
      <c r="I13" s="6" t="s">
        <v>93</v>
      </c>
      <c r="J13" s="4" t="s">
        <v>93</v>
      </c>
      <c r="K13" s="7" t="s">
        <v>93</v>
      </c>
      <c r="L13" s="6">
        <v>0.33489892085</v>
      </c>
      <c r="M13" s="4">
        <v>2.1064150000000001</v>
      </c>
      <c r="N13" s="7">
        <v>11.775046057086</v>
      </c>
      <c r="O13" s="6">
        <v>0.79596992085000007</v>
      </c>
      <c r="P13" s="4">
        <v>5.0064150000000005</v>
      </c>
      <c r="Q13" s="7">
        <v>27.986302417085998</v>
      </c>
      <c r="R13" s="6" t="s">
        <v>93</v>
      </c>
      <c r="S13" s="4" t="s">
        <v>93</v>
      </c>
      <c r="T13" s="7" t="s">
        <v>93</v>
      </c>
    </row>
    <row r="14" spans="1:20" x14ac:dyDescent="0.2">
      <c r="A14" s="8" t="s">
        <v>14</v>
      </c>
      <c r="B14" s="18" t="s">
        <v>28</v>
      </c>
      <c r="C14" s="6">
        <v>7.6315200000000001</v>
      </c>
      <c r="D14" s="4">
        <v>48</v>
      </c>
      <c r="E14" s="7">
        <v>290.98985760000005</v>
      </c>
      <c r="F14" s="6">
        <v>8.0925909999999988</v>
      </c>
      <c r="G14" s="4">
        <v>50.9</v>
      </c>
      <c r="H14" s="7">
        <v>308.57049482999997</v>
      </c>
      <c r="I14" s="6">
        <v>8.283379</v>
      </c>
      <c r="J14" s="4">
        <v>52.1</v>
      </c>
      <c r="K14" s="7">
        <v>315.84524127000003</v>
      </c>
      <c r="L14" s="6">
        <v>0.11129299999999999</v>
      </c>
      <c r="M14" s="4">
        <v>0.7</v>
      </c>
      <c r="N14" s="7">
        <v>4.2436020899999995</v>
      </c>
      <c r="O14" s="6">
        <v>0.57236399999999998</v>
      </c>
      <c r="P14" s="4">
        <v>3.6</v>
      </c>
      <c r="Q14" s="7">
        <v>21.82423932</v>
      </c>
      <c r="R14" s="6">
        <v>0.76315199999999994</v>
      </c>
      <c r="S14" s="4">
        <v>4.8</v>
      </c>
      <c r="T14" s="7">
        <v>29.098985760000001</v>
      </c>
    </row>
    <row r="15" spans="1:20" x14ac:dyDescent="0.2">
      <c r="A15" s="8" t="s">
        <v>31</v>
      </c>
      <c r="B15" s="18" t="s">
        <v>28</v>
      </c>
      <c r="C15" s="6">
        <v>1.5898999999999999</v>
      </c>
      <c r="D15" s="4">
        <v>10</v>
      </c>
      <c r="E15" s="7">
        <v>50.304435999999995</v>
      </c>
      <c r="F15" s="6">
        <v>2.0668699999999998</v>
      </c>
      <c r="G15" s="4">
        <v>13</v>
      </c>
      <c r="H15" s="7">
        <v>65.39576679999999</v>
      </c>
      <c r="I15" s="6" t="s">
        <v>93</v>
      </c>
      <c r="J15" s="4" t="s">
        <v>93</v>
      </c>
      <c r="K15" s="7" t="s">
        <v>93</v>
      </c>
      <c r="L15" s="6">
        <v>0.10477965667</v>
      </c>
      <c r="M15" s="4">
        <v>0.65903299999999998</v>
      </c>
      <c r="N15" s="7">
        <v>3.3152283370387998</v>
      </c>
      <c r="O15" s="6">
        <v>0.58174965667</v>
      </c>
      <c r="P15" s="4">
        <v>3.659033</v>
      </c>
      <c r="Q15" s="7">
        <v>18.406559137038801</v>
      </c>
      <c r="R15" s="6" t="s">
        <v>93</v>
      </c>
      <c r="S15" s="4" t="s">
        <v>93</v>
      </c>
      <c r="T15" s="7" t="s">
        <v>93</v>
      </c>
    </row>
    <row r="16" spans="1:20" x14ac:dyDescent="0.2">
      <c r="A16" s="8" t="s">
        <v>11</v>
      </c>
      <c r="B16" s="18" t="s">
        <v>27</v>
      </c>
      <c r="C16" s="6">
        <v>10.549781449999999</v>
      </c>
      <c r="D16" s="4">
        <v>66.355000000000004</v>
      </c>
      <c r="E16" s="7">
        <v>377.7876737245</v>
      </c>
      <c r="F16" s="6">
        <v>10.84677477</v>
      </c>
      <c r="G16" s="4">
        <v>68.222999999999999</v>
      </c>
      <c r="H16" s="7">
        <v>388.42300451369999</v>
      </c>
      <c r="I16" s="6">
        <v>11.063796119999999</v>
      </c>
      <c r="J16" s="4">
        <v>69.587999999999994</v>
      </c>
      <c r="K16" s="7">
        <v>396.19453905720002</v>
      </c>
      <c r="L16" s="6">
        <v>0.20605103999999999</v>
      </c>
      <c r="M16" s="4">
        <v>1.296</v>
      </c>
      <c r="N16" s="7">
        <v>7.3786877424000004</v>
      </c>
      <c r="O16" s="6">
        <v>0.50304435999999997</v>
      </c>
      <c r="P16" s="4">
        <v>3.1640000000000001</v>
      </c>
      <c r="Q16" s="7">
        <v>18.014018531600001</v>
      </c>
      <c r="R16" s="6">
        <v>0.71990671999999989</v>
      </c>
      <c r="S16" s="4">
        <v>4.5279999999999996</v>
      </c>
      <c r="T16" s="7">
        <v>25.779859643199998</v>
      </c>
    </row>
    <row r="17" spans="1:20" x14ac:dyDescent="0.2">
      <c r="A17" s="8" t="s">
        <v>25</v>
      </c>
      <c r="B17" s="18" t="s">
        <v>28</v>
      </c>
      <c r="C17" s="6">
        <v>0.1033435</v>
      </c>
      <c r="D17" s="4">
        <v>0.65</v>
      </c>
      <c r="E17" s="7">
        <v>4.2692233284999999</v>
      </c>
      <c r="F17" s="6">
        <v>0.32433960000000001</v>
      </c>
      <c r="G17" s="4">
        <v>2.04</v>
      </c>
      <c r="H17" s="7">
        <v>13.3987932156</v>
      </c>
      <c r="I17" s="6">
        <v>1.0413844999999999</v>
      </c>
      <c r="J17" s="4">
        <v>6.55</v>
      </c>
      <c r="K17" s="7">
        <v>43.020635079499996</v>
      </c>
      <c r="L17" s="6">
        <v>9.7533909334075658E-2</v>
      </c>
      <c r="M17" s="4">
        <v>0.61345939577379494</v>
      </c>
      <c r="N17" s="7">
        <v>4.0292233284999996</v>
      </c>
      <c r="O17" s="6">
        <v>0.31853000933407566</v>
      </c>
      <c r="P17" s="4">
        <v>2.0034593957737949</v>
      </c>
      <c r="Q17" s="7">
        <v>13.158793215599999</v>
      </c>
      <c r="R17" s="6">
        <v>1.0355749093340756</v>
      </c>
      <c r="S17" s="4">
        <v>6.5134593957737952</v>
      </c>
      <c r="T17" s="7">
        <v>42.780635079499994</v>
      </c>
    </row>
    <row r="18" spans="1:20" x14ac:dyDescent="0.2">
      <c r="A18" s="8" t="s">
        <v>34</v>
      </c>
      <c r="B18" s="18" t="s">
        <v>27</v>
      </c>
      <c r="C18" s="6">
        <v>0.1139</v>
      </c>
      <c r="D18" s="4">
        <v>0.71639725768916285</v>
      </c>
      <c r="E18" s="7">
        <v>4.7074869999999995</v>
      </c>
      <c r="F18" s="6">
        <v>0.30590000000000001</v>
      </c>
      <c r="G18" s="4">
        <v>1.9240203786401662</v>
      </c>
      <c r="H18" s="7">
        <v>12.642847</v>
      </c>
      <c r="I18" s="6" t="s">
        <v>93</v>
      </c>
      <c r="J18" s="4" t="s">
        <v>93</v>
      </c>
      <c r="K18" s="7" t="s">
        <v>93</v>
      </c>
      <c r="L18" s="6">
        <v>0.1139</v>
      </c>
      <c r="M18" s="4">
        <v>0.71639725768916285</v>
      </c>
      <c r="N18" s="7">
        <v>4.7074869999999995</v>
      </c>
      <c r="O18" s="6">
        <v>0.30590000000000001</v>
      </c>
      <c r="P18" s="4">
        <v>1.9240203786401662</v>
      </c>
      <c r="Q18" s="7">
        <v>12.642847</v>
      </c>
      <c r="R18" s="6" t="s">
        <v>93</v>
      </c>
      <c r="S18" s="4" t="s">
        <v>93</v>
      </c>
      <c r="T18" s="7" t="s">
        <v>93</v>
      </c>
    </row>
    <row r="19" spans="1:20" x14ac:dyDescent="0.2">
      <c r="A19" s="8" t="s">
        <v>30</v>
      </c>
      <c r="B19" s="18" t="s">
        <v>27</v>
      </c>
      <c r="C19" s="6">
        <v>0.15898999999999999</v>
      </c>
      <c r="D19" s="4">
        <v>1</v>
      </c>
      <c r="E19" s="7">
        <v>6.1878907999999999</v>
      </c>
      <c r="F19" s="6">
        <v>0.44517199999999996</v>
      </c>
      <c r="G19" s="4">
        <v>2.8</v>
      </c>
      <c r="H19" s="7">
        <v>17.32609424</v>
      </c>
      <c r="I19" s="6" t="s">
        <v>93</v>
      </c>
      <c r="J19" s="4" t="s">
        <v>93</v>
      </c>
      <c r="K19" s="7" t="s">
        <v>93</v>
      </c>
      <c r="L19" s="6">
        <v>2.5751769289999994E-2</v>
      </c>
      <c r="M19" s="4">
        <v>0.16197099999999998</v>
      </c>
      <c r="N19" s="7">
        <v>1.0022588607667997</v>
      </c>
      <c r="O19" s="6">
        <v>0.31193376929</v>
      </c>
      <c r="P19" s="4">
        <v>1.9619710000000001</v>
      </c>
      <c r="Q19" s="7">
        <v>12.140462300766801</v>
      </c>
      <c r="R19" s="6" t="s">
        <v>93</v>
      </c>
      <c r="S19" s="4" t="s">
        <v>93</v>
      </c>
      <c r="T19" s="7" t="s">
        <v>93</v>
      </c>
    </row>
    <row r="20" spans="1:20" x14ac:dyDescent="0.2">
      <c r="A20" s="8" t="s">
        <v>19</v>
      </c>
      <c r="B20" s="18" t="s">
        <v>28</v>
      </c>
      <c r="C20" s="6">
        <v>0.238485</v>
      </c>
      <c r="D20" s="4">
        <v>1.5</v>
      </c>
      <c r="E20" s="7">
        <v>8.7810176999999996</v>
      </c>
      <c r="F20" s="6">
        <v>0.39747499999999997</v>
      </c>
      <c r="G20" s="4">
        <v>2.5</v>
      </c>
      <c r="H20" s="7">
        <v>14.635029499999998</v>
      </c>
      <c r="I20" s="6">
        <v>0.51401467000000001</v>
      </c>
      <c r="J20" s="4">
        <v>3.2330000000000001</v>
      </c>
      <c r="K20" s="7">
        <v>18.926020149399999</v>
      </c>
      <c r="L20" s="6">
        <v>8.6331569999999996E-2</v>
      </c>
      <c r="M20" s="4">
        <v>0.54300000000000004</v>
      </c>
      <c r="N20" s="7">
        <v>3.1787284074</v>
      </c>
      <c r="O20" s="6">
        <v>0.24389065999999995</v>
      </c>
      <c r="P20" s="4">
        <v>1.5339999999999998</v>
      </c>
      <c r="Q20" s="7">
        <v>8.9800541011999986</v>
      </c>
      <c r="R20" s="6">
        <v>0.37569336999999997</v>
      </c>
      <c r="S20" s="4">
        <v>2.363</v>
      </c>
      <c r="T20" s="7">
        <v>13.833029883399998</v>
      </c>
    </row>
    <row r="21" spans="1:20" x14ac:dyDescent="0.2">
      <c r="A21" s="8" t="s">
        <v>15</v>
      </c>
      <c r="B21" s="18" t="s">
        <v>28</v>
      </c>
      <c r="C21" s="6">
        <v>3.8985937899999992</v>
      </c>
      <c r="D21" s="4">
        <v>24.520999999999997</v>
      </c>
      <c r="E21" s="7">
        <v>154.73518752509995</v>
      </c>
      <c r="F21" s="6">
        <v>3.9470857399999995</v>
      </c>
      <c r="G21" s="4">
        <v>24.825999999999997</v>
      </c>
      <c r="H21" s="7">
        <v>156.65983302059996</v>
      </c>
      <c r="I21" s="6">
        <v>3.9470857399999995</v>
      </c>
      <c r="J21" s="4">
        <v>24.825999999999997</v>
      </c>
      <c r="K21" s="7">
        <v>156.65983302059996</v>
      </c>
      <c r="L21" s="6">
        <v>9.8732790000000001E-2</v>
      </c>
      <c r="M21" s="4">
        <v>0.621</v>
      </c>
      <c r="N21" s="7">
        <v>3.9187044351</v>
      </c>
      <c r="O21" s="6">
        <v>0.14722473999999999</v>
      </c>
      <c r="P21" s="4">
        <v>0.92600000000000005</v>
      </c>
      <c r="Q21" s="7">
        <v>5.8433499305999996</v>
      </c>
      <c r="R21" s="6">
        <v>0.14722473999999999</v>
      </c>
      <c r="S21" s="4">
        <v>0.92600000000000005</v>
      </c>
      <c r="T21" s="7">
        <v>5.8433499305999996</v>
      </c>
    </row>
    <row r="22" spans="1:20" x14ac:dyDescent="0.2">
      <c r="A22" s="8" t="s">
        <v>22</v>
      </c>
      <c r="B22" s="18" t="s">
        <v>28</v>
      </c>
      <c r="C22" s="6">
        <v>8.1084900000000001E-2</v>
      </c>
      <c r="D22" s="4">
        <v>0.51</v>
      </c>
      <c r="E22" s="7">
        <v>3.0285210150000004</v>
      </c>
      <c r="F22" s="6">
        <v>0.1049334</v>
      </c>
      <c r="G22" s="4">
        <v>0.66</v>
      </c>
      <c r="H22" s="7">
        <v>3.9192624899999999</v>
      </c>
      <c r="I22" s="6">
        <v>0.13355159999999999</v>
      </c>
      <c r="J22" s="4">
        <v>0.84000000000000008</v>
      </c>
      <c r="K22" s="7">
        <v>4.9881522599999997</v>
      </c>
      <c r="L22" s="6">
        <v>3.8249814200000003E-2</v>
      </c>
      <c r="M22" s="4">
        <v>0.24058000000000002</v>
      </c>
      <c r="N22" s="7">
        <v>1.4286305603700002</v>
      </c>
      <c r="O22" s="6">
        <v>6.2098314200000004E-2</v>
      </c>
      <c r="P22" s="4">
        <v>0.39058000000000004</v>
      </c>
      <c r="Q22" s="7">
        <v>2.3193720353700003</v>
      </c>
      <c r="R22" s="6">
        <v>9.0716514199999987E-2</v>
      </c>
      <c r="S22" s="4">
        <v>0.57057999999999998</v>
      </c>
      <c r="T22" s="7">
        <v>3.3882618053699995</v>
      </c>
    </row>
    <row r="23" spans="1:20" x14ac:dyDescent="0.2">
      <c r="A23" s="8" t="s">
        <v>33</v>
      </c>
      <c r="B23" s="18" t="s">
        <v>28</v>
      </c>
      <c r="C23" s="6">
        <v>3.1798E-2</v>
      </c>
      <c r="D23" s="4">
        <v>0.2</v>
      </c>
      <c r="E23" s="7">
        <v>1.0836758399999999</v>
      </c>
      <c r="F23" s="6">
        <v>4.7696999999999996E-2</v>
      </c>
      <c r="G23" s="4">
        <v>0.3</v>
      </c>
      <c r="H23" s="7">
        <v>1.6255137599999998</v>
      </c>
      <c r="I23" s="6" t="s">
        <v>93</v>
      </c>
      <c r="J23" s="4" t="s">
        <v>93</v>
      </c>
      <c r="K23" s="7" t="s">
        <v>93</v>
      </c>
      <c r="L23" s="6">
        <v>1.520802946E-2</v>
      </c>
      <c r="M23" s="4">
        <v>9.5654000000000003E-2</v>
      </c>
      <c r="N23" s="7">
        <v>0.5182896439968</v>
      </c>
      <c r="O23" s="6">
        <v>3.1107029460000001E-2</v>
      </c>
      <c r="P23" s="4">
        <v>0.19565400000000002</v>
      </c>
      <c r="Q23" s="7">
        <v>1.0601275639968</v>
      </c>
      <c r="R23" s="6" t="s">
        <v>93</v>
      </c>
      <c r="S23" s="4" t="s">
        <v>93</v>
      </c>
      <c r="T23" s="7" t="s">
        <v>93</v>
      </c>
    </row>
    <row r="24" spans="1:20" x14ac:dyDescent="0.2">
      <c r="A24" s="8" t="s">
        <v>16</v>
      </c>
      <c r="B24" s="18" t="s">
        <v>28</v>
      </c>
      <c r="C24" s="6">
        <v>9.5393999999999993E-2</v>
      </c>
      <c r="D24" s="4">
        <v>0.6</v>
      </c>
      <c r="E24" s="7">
        <v>3.5124070799999996</v>
      </c>
      <c r="F24" s="6">
        <v>9.5393999999999993E-2</v>
      </c>
      <c r="G24" s="4">
        <v>0.6</v>
      </c>
      <c r="H24" s="7">
        <v>3.5124070799999996</v>
      </c>
      <c r="I24" s="6">
        <v>9.5393999999999993E-2</v>
      </c>
      <c r="J24" s="4">
        <v>0.6</v>
      </c>
      <c r="K24" s="7">
        <v>3.5124070799999996</v>
      </c>
      <c r="L24" s="6">
        <v>0</v>
      </c>
      <c r="M24" s="4">
        <v>0</v>
      </c>
      <c r="N24" s="7">
        <v>0</v>
      </c>
      <c r="O24" s="6">
        <v>2.7028300000000002E-3</v>
      </c>
      <c r="P24" s="4">
        <v>1.7000000000000001E-2</v>
      </c>
      <c r="Q24" s="7">
        <v>9.9518200600000009E-2</v>
      </c>
      <c r="R24" s="6">
        <v>3.97475E-3</v>
      </c>
      <c r="S24" s="4">
        <v>2.5000000000000001E-2</v>
      </c>
      <c r="T24" s="7">
        <v>0.14635029499999999</v>
      </c>
    </row>
    <row r="25" spans="1:20" x14ac:dyDescent="0.2">
      <c r="A25" s="8" t="s">
        <v>32</v>
      </c>
      <c r="B25" s="18" t="s">
        <v>28</v>
      </c>
      <c r="C25" s="6">
        <v>1.5899E-2</v>
      </c>
      <c r="D25" s="4">
        <v>0.1</v>
      </c>
      <c r="E25" s="7">
        <v>0.55900883999999995</v>
      </c>
      <c r="F25" s="6">
        <v>1.5899E-2</v>
      </c>
      <c r="G25" s="4">
        <v>0.1</v>
      </c>
      <c r="H25" s="7">
        <v>0.55900883999999995</v>
      </c>
      <c r="I25" s="6" t="s">
        <v>93</v>
      </c>
      <c r="J25" s="4" t="s">
        <v>93</v>
      </c>
      <c r="K25" s="7" t="s">
        <v>93</v>
      </c>
      <c r="L25" s="6">
        <v>0</v>
      </c>
      <c r="M25" s="4">
        <v>0</v>
      </c>
      <c r="N25" s="7">
        <v>0</v>
      </c>
      <c r="O25" s="6">
        <v>0</v>
      </c>
      <c r="P25" s="4">
        <v>0</v>
      </c>
      <c r="Q25" s="7">
        <v>0</v>
      </c>
      <c r="R25" s="6" t="s">
        <v>93</v>
      </c>
      <c r="S25" s="4" t="s">
        <v>93</v>
      </c>
      <c r="T25" s="7" t="s">
        <v>93</v>
      </c>
    </row>
    <row r="26" spans="1:20" x14ac:dyDescent="0.2">
      <c r="A26" s="8" t="s">
        <v>20</v>
      </c>
      <c r="B26" s="18" t="s">
        <v>28</v>
      </c>
      <c r="C26" s="6">
        <v>0.28618199999999999</v>
      </c>
      <c r="D26" s="4">
        <v>1.8</v>
      </c>
      <c r="E26" s="7">
        <v>10.537221239999999</v>
      </c>
      <c r="F26" s="6">
        <v>0.28618199999999999</v>
      </c>
      <c r="G26" s="4">
        <v>1.8</v>
      </c>
      <c r="H26" s="7">
        <v>10.537221239999999</v>
      </c>
      <c r="I26" s="6">
        <v>0.28618199999999999</v>
      </c>
      <c r="J26" s="4">
        <v>1.8</v>
      </c>
      <c r="K26" s="7">
        <v>10.537221239999999</v>
      </c>
      <c r="L26" s="6">
        <v>0</v>
      </c>
      <c r="M26" s="4">
        <v>0</v>
      </c>
      <c r="N26" s="7">
        <v>0</v>
      </c>
      <c r="O26" s="6">
        <v>0</v>
      </c>
      <c r="P26" s="4">
        <v>0</v>
      </c>
      <c r="Q26" s="7">
        <v>0</v>
      </c>
      <c r="R26" s="6">
        <v>0</v>
      </c>
      <c r="S26" s="4">
        <v>0</v>
      </c>
      <c r="T26" s="7">
        <v>0</v>
      </c>
    </row>
    <row r="27" spans="1:20" ht="15" thickBot="1" x14ac:dyDescent="0.25">
      <c r="A27" s="19" t="s">
        <v>21</v>
      </c>
      <c r="B27" s="22" t="s">
        <v>28</v>
      </c>
      <c r="C27" s="23">
        <v>0.17488900000000002</v>
      </c>
      <c r="D27" s="24">
        <v>1.1000000000000001</v>
      </c>
      <c r="E27" s="25">
        <v>6.4476719999999998</v>
      </c>
      <c r="F27" s="23">
        <v>0.17488900000000002</v>
      </c>
      <c r="G27" s="24">
        <v>1.1000000000000001</v>
      </c>
      <c r="H27" s="25">
        <v>6.4476719999999998</v>
      </c>
      <c r="I27" s="23">
        <v>0.17488900000000002</v>
      </c>
      <c r="J27" s="24">
        <v>1.1000000000000001</v>
      </c>
      <c r="K27" s="25">
        <v>6.4476719999999998</v>
      </c>
      <c r="L27" s="23">
        <v>0</v>
      </c>
      <c r="M27" s="24">
        <v>0</v>
      </c>
      <c r="N27" s="25">
        <v>0</v>
      </c>
      <c r="O27" s="23">
        <v>0</v>
      </c>
      <c r="P27" s="24">
        <v>0</v>
      </c>
      <c r="Q27" s="25">
        <v>0</v>
      </c>
      <c r="R27" s="23">
        <v>0</v>
      </c>
      <c r="S27" s="24">
        <v>0</v>
      </c>
      <c r="T27" s="25">
        <v>0</v>
      </c>
    </row>
    <row r="28" spans="1:20" ht="15" thickBot="1" x14ac:dyDescent="0.25">
      <c r="A28" s="46" t="s">
        <v>120</v>
      </c>
      <c r="B28" s="47"/>
      <c r="C28" s="48">
        <f>SUM(C6:C27)</f>
        <v>76.057222389999964</v>
      </c>
      <c r="D28" s="49">
        <f t="shared" ref="D28:T28" si="0">SUM(D6:D27)</f>
        <v>478.37739725768927</v>
      </c>
      <c r="E28" s="50">
        <f t="shared" si="0"/>
        <v>2774.2371922855991</v>
      </c>
      <c r="F28" s="48">
        <f t="shared" si="0"/>
        <v>87.344816509999973</v>
      </c>
      <c r="G28" s="49">
        <f t="shared" si="0"/>
        <v>549.37302037864015</v>
      </c>
      <c r="H28" s="50">
        <f t="shared" si="0"/>
        <v>3201.0730717138995</v>
      </c>
      <c r="I28" s="48">
        <f t="shared" si="0"/>
        <v>90.386291970000002</v>
      </c>
      <c r="J28" s="49">
        <f t="shared" si="0"/>
        <v>568.50299999999993</v>
      </c>
      <c r="K28" s="50">
        <f t="shared" si="0"/>
        <v>3333.8039236388986</v>
      </c>
      <c r="L28" s="48">
        <f t="shared" si="0"/>
        <v>10.689607853234074</v>
      </c>
      <c r="M28" s="49">
        <f t="shared" si="0"/>
        <v>67.23446665346296</v>
      </c>
      <c r="N28" s="50">
        <f t="shared" si="0"/>
        <v>396.25015630925719</v>
      </c>
      <c r="O28" s="48">
        <f t="shared" si="0"/>
        <v>21.995803803234075</v>
      </c>
      <c r="P28" s="49">
        <f t="shared" si="0"/>
        <v>138.34708977441394</v>
      </c>
      <c r="Q28" s="50">
        <f t="shared" si="0"/>
        <v>825.55137826169812</v>
      </c>
      <c r="R28" s="48">
        <f t="shared" si="0"/>
        <v>27.581591463534082</v>
      </c>
      <c r="S28" s="49">
        <f t="shared" si="0"/>
        <v>173.48003939577382</v>
      </c>
      <c r="T28" s="50">
        <f t="shared" si="0"/>
        <v>1042.33933258557</v>
      </c>
    </row>
    <row r="29" spans="1:20" ht="15" thickBot="1" x14ac:dyDescent="0.25">
      <c r="A29" s="46" t="s">
        <v>121</v>
      </c>
      <c r="B29" s="47"/>
      <c r="C29" s="48">
        <v>82.7</v>
      </c>
      <c r="D29" s="49">
        <v>519.78</v>
      </c>
      <c r="E29" s="50">
        <v>3062.82</v>
      </c>
      <c r="F29" s="48">
        <f>SUM(F6:F27)</f>
        <v>87.344816509999973</v>
      </c>
      <c r="G29" s="49">
        <f t="shared" ref="G29:H29" si="1">SUM(G6:G27)</f>
        <v>549.37302037864015</v>
      </c>
      <c r="H29" s="50">
        <f t="shared" si="1"/>
        <v>3201.0730717138995</v>
      </c>
      <c r="I29" s="48">
        <f>F29/C29*F29</f>
        <v>92.250507511070907</v>
      </c>
      <c r="J29" s="49">
        <f t="shared" ref="J29:K29" si="2">G29/D29*G29</f>
        <v>580.65088214234822</v>
      </c>
      <c r="K29" s="50">
        <f t="shared" si="2"/>
        <v>3345.5667686811039</v>
      </c>
      <c r="L29" s="48">
        <v>18.559999999999999</v>
      </c>
      <c r="M29" s="49">
        <v>116.64</v>
      </c>
      <c r="N29" s="50">
        <v>687.29</v>
      </c>
      <c r="O29" s="48">
        <f>SUM(O6:O27)</f>
        <v>21.995803803234075</v>
      </c>
      <c r="P29" s="49">
        <f t="shared" ref="P29:Q29" si="3">SUM(P6:P27)</f>
        <v>138.34708977441394</v>
      </c>
      <c r="Q29" s="50">
        <f t="shared" si="3"/>
        <v>825.55137826169812</v>
      </c>
      <c r="R29" s="48">
        <f>O29/L29*O29</f>
        <v>26.06763927534303</v>
      </c>
      <c r="S29" s="49">
        <f t="shared" ref="S29" si="4">P29/M29*P29</f>
        <v>164.09394074974065</v>
      </c>
      <c r="T29" s="50">
        <f t="shared" ref="T29" si="5">Q29/N29*Q29</f>
        <v>991.62664690274755</v>
      </c>
    </row>
    <row r="30" spans="1:20" x14ac:dyDescent="0.2">
      <c r="A30" s="131" t="s">
        <v>94</v>
      </c>
    </row>
    <row r="31" spans="1:20" ht="16.5" x14ac:dyDescent="0.2">
      <c r="A31" s="3" t="s">
        <v>29</v>
      </c>
    </row>
    <row r="32" spans="1:20" ht="16.5" x14ac:dyDescent="0.2">
      <c r="A32" s="3" t="s">
        <v>122</v>
      </c>
    </row>
    <row r="33" spans="1:8" ht="16.5" x14ac:dyDescent="0.2">
      <c r="A33" s="3" t="s">
        <v>118</v>
      </c>
    </row>
    <row r="34" spans="1:8" x14ac:dyDescent="0.2">
      <c r="A34" s="3" t="s">
        <v>123</v>
      </c>
      <c r="F34" s="10"/>
      <c r="G34" s="10"/>
      <c r="H34" s="10"/>
    </row>
    <row r="35" spans="1:8" x14ac:dyDescent="0.2">
      <c r="A35" s="132"/>
    </row>
  </sheetData>
  <sortState ref="A6:T27">
    <sortCondition descending="1" ref="Q6:Q27"/>
  </sortState>
  <mergeCells count="8">
    <mergeCell ref="R4:T4"/>
    <mergeCell ref="O4:Q4"/>
    <mergeCell ref="A4:A5"/>
    <mergeCell ref="B4:B5"/>
    <mergeCell ref="C4:E4"/>
    <mergeCell ref="F4:H4"/>
    <mergeCell ref="L4:N4"/>
    <mergeCell ref="I4:K4"/>
  </mergeCells>
  <conditionalFormatting sqref="A32">
    <cfRule type="duplicateValues" dxfId="2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1"/>
  <sheetViews>
    <sheetView zoomScale="85" zoomScaleNormal="85" workbookViewId="0"/>
  </sheetViews>
  <sheetFormatPr defaultRowHeight="14.25" x14ac:dyDescent="0.2"/>
  <cols>
    <col min="1" max="1" width="19.25" style="3" customWidth="1"/>
    <col min="2" max="20" width="9" style="3"/>
    <col min="21" max="21" width="19.25" style="3" customWidth="1"/>
    <col min="22" max="33" width="13.5" style="3" customWidth="1"/>
    <col min="34" max="34" width="9" style="3"/>
    <col min="35" max="35" width="16.625" style="3" customWidth="1"/>
    <col min="36" max="16384" width="9" style="3"/>
  </cols>
  <sheetData>
    <row r="1" spans="1:38" x14ac:dyDescent="0.2"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</row>
    <row r="2" spans="1:38" ht="15" x14ac:dyDescent="0.25">
      <c r="A2" s="2" t="s">
        <v>173</v>
      </c>
      <c r="AE2" s="141"/>
      <c r="AF2" s="141"/>
      <c r="AG2" s="141"/>
      <c r="AH2" s="141"/>
    </row>
    <row r="3" spans="1:38" ht="15" thickBot="1" x14ac:dyDescent="0.25">
      <c r="AE3" s="141"/>
      <c r="AF3" s="141"/>
      <c r="AG3" s="141"/>
      <c r="AH3" s="141"/>
    </row>
    <row r="4" spans="1:38" ht="39" customHeight="1" thickBot="1" x14ac:dyDescent="0.25">
      <c r="A4" s="190" t="s">
        <v>0</v>
      </c>
      <c r="B4" s="182" t="s">
        <v>1</v>
      </c>
      <c r="C4" s="183"/>
      <c r="D4" s="184"/>
      <c r="E4" s="182" t="s">
        <v>2</v>
      </c>
      <c r="F4" s="183"/>
      <c r="G4" s="184"/>
      <c r="H4" s="182" t="s">
        <v>84</v>
      </c>
      <c r="I4" s="183"/>
      <c r="J4" s="184"/>
      <c r="K4" s="182" t="s">
        <v>23</v>
      </c>
      <c r="L4" s="183"/>
      <c r="M4" s="184"/>
      <c r="N4" s="182" t="s">
        <v>24</v>
      </c>
      <c r="O4" s="183"/>
      <c r="P4" s="184"/>
      <c r="Q4" s="182" t="s">
        <v>85</v>
      </c>
      <c r="R4" s="183"/>
      <c r="S4" s="184"/>
      <c r="AE4" s="141"/>
      <c r="AF4" s="141"/>
      <c r="AG4" s="141"/>
      <c r="AH4" s="141"/>
      <c r="AI4" s="141"/>
      <c r="AJ4" s="141"/>
      <c r="AK4" s="141"/>
      <c r="AL4" s="141"/>
    </row>
    <row r="5" spans="1:38" ht="15" thickBot="1" x14ac:dyDescent="0.25">
      <c r="A5" s="191"/>
      <c r="B5" s="56" t="s">
        <v>3</v>
      </c>
      <c r="C5" s="57" t="s">
        <v>17</v>
      </c>
      <c r="D5" s="58" t="s">
        <v>5</v>
      </c>
      <c r="E5" s="56" t="s">
        <v>3</v>
      </c>
      <c r="F5" s="57" t="s">
        <v>17</v>
      </c>
      <c r="G5" s="58" t="s">
        <v>5</v>
      </c>
      <c r="H5" s="56" t="s">
        <v>3</v>
      </c>
      <c r="I5" s="57" t="s">
        <v>17</v>
      </c>
      <c r="J5" s="58" t="s">
        <v>5</v>
      </c>
      <c r="K5" s="56" t="s">
        <v>3</v>
      </c>
      <c r="L5" s="57" t="s">
        <v>17</v>
      </c>
      <c r="M5" s="58" t="s">
        <v>5</v>
      </c>
      <c r="N5" s="56" t="s">
        <v>3</v>
      </c>
      <c r="O5" s="57" t="s">
        <v>17</v>
      </c>
      <c r="P5" s="58" t="s">
        <v>5</v>
      </c>
      <c r="Q5" s="56" t="s">
        <v>3</v>
      </c>
      <c r="R5" s="57" t="s">
        <v>17</v>
      </c>
      <c r="S5" s="58" t="s">
        <v>5</v>
      </c>
    </row>
    <row r="6" spans="1:38" x14ac:dyDescent="0.2">
      <c r="A6" s="87" t="s">
        <v>7</v>
      </c>
      <c r="B6" s="54">
        <v>35108.027750247769</v>
      </c>
      <c r="C6" s="55">
        <v>1239.8399999999999</v>
      </c>
      <c r="D6" s="21">
        <v>1453.41</v>
      </c>
      <c r="E6" s="54">
        <v>36895.936570862243</v>
      </c>
      <c r="F6" s="55">
        <v>1302.98</v>
      </c>
      <c r="G6" s="21">
        <v>1527.38</v>
      </c>
      <c r="H6" s="54">
        <v>39999.716834206432</v>
      </c>
      <c r="I6" s="55">
        <v>1412.59</v>
      </c>
      <c r="J6" s="21">
        <v>1655.81</v>
      </c>
      <c r="K6" s="54">
        <v>22797.11170890557</v>
      </c>
      <c r="L6" s="55">
        <v>805.08</v>
      </c>
      <c r="M6" s="21">
        <v>943.25</v>
      </c>
      <c r="N6" s="54">
        <v>24585.020529520036</v>
      </c>
      <c r="O6" s="55">
        <v>868.22</v>
      </c>
      <c r="P6" s="21">
        <v>1017.23</v>
      </c>
      <c r="Q6" s="54">
        <v>27689.083958657797</v>
      </c>
      <c r="R6" s="55">
        <v>977.84</v>
      </c>
      <c r="S6" s="21">
        <v>1149.9276568030582</v>
      </c>
    </row>
    <row r="7" spans="1:38" x14ac:dyDescent="0.2">
      <c r="A7" s="18" t="s">
        <v>161</v>
      </c>
      <c r="B7" s="14">
        <v>104145</v>
      </c>
      <c r="C7" s="5">
        <v>3680</v>
      </c>
      <c r="D7" s="7">
        <v>4114</v>
      </c>
      <c r="E7" s="14">
        <v>112587</v>
      </c>
      <c r="F7" s="5">
        <v>3978</v>
      </c>
      <c r="G7" s="7">
        <v>4447</v>
      </c>
      <c r="H7" s="14">
        <v>124748</v>
      </c>
      <c r="I7" s="5">
        <v>4407</v>
      </c>
      <c r="J7" s="7">
        <v>4927</v>
      </c>
      <c r="K7" s="14">
        <v>3355</v>
      </c>
      <c r="L7" s="5">
        <v>118.54</v>
      </c>
      <c r="M7" s="7">
        <v>132.51</v>
      </c>
      <c r="N7" s="14">
        <v>11797</v>
      </c>
      <c r="O7" s="5">
        <v>416.86</v>
      </c>
      <c r="P7" s="7">
        <v>465.97</v>
      </c>
      <c r="Q7" s="14">
        <v>23958</v>
      </c>
      <c r="R7" s="5">
        <v>846.07</v>
      </c>
      <c r="S7" s="7">
        <v>946.33</v>
      </c>
    </row>
    <row r="8" spans="1:38" x14ac:dyDescent="0.2">
      <c r="A8" s="18" t="s">
        <v>162</v>
      </c>
      <c r="B8" s="14">
        <v>6321.1808570120056</v>
      </c>
      <c r="C8" s="5">
        <v>223.23247207773849</v>
      </c>
      <c r="D8" s="7">
        <v>251.433932</v>
      </c>
      <c r="E8" s="14">
        <v>11537.227705802854</v>
      </c>
      <c r="F8" s="5">
        <v>407.43712761020305</v>
      </c>
      <c r="G8" s="7">
        <v>458.26497499999999</v>
      </c>
      <c r="H8" s="14">
        <v>15221.75838903546</v>
      </c>
      <c r="I8" s="5">
        <v>537.55630059867485</v>
      </c>
      <c r="J8" s="7">
        <v>604.34047499999997</v>
      </c>
      <c r="K8" s="14">
        <v>4068.1175911955506</v>
      </c>
      <c r="L8" s="5">
        <v>143.66554284543042</v>
      </c>
      <c r="M8" s="7">
        <v>161.33393199999998</v>
      </c>
      <c r="N8" s="14">
        <v>9281.6638148301117</v>
      </c>
      <c r="O8" s="5">
        <v>327.78188880050067</v>
      </c>
      <c r="P8" s="7">
        <v>368.064975</v>
      </c>
      <c r="Q8" s="14">
        <v>12969.444186889417</v>
      </c>
      <c r="R8" s="5">
        <v>458.0158243251683</v>
      </c>
      <c r="S8" s="7">
        <v>514.26027899999997</v>
      </c>
    </row>
    <row r="9" spans="1:38" x14ac:dyDescent="0.2">
      <c r="A9" s="88" t="s">
        <v>163</v>
      </c>
      <c r="B9" s="14">
        <v>7525.3021654953245</v>
      </c>
      <c r="C9" s="15">
        <v>265.75546112335888</v>
      </c>
      <c r="D9" s="7">
        <v>299.79638199999999</v>
      </c>
      <c r="E9" s="14">
        <v>9801.1767910281887</v>
      </c>
      <c r="F9" s="15">
        <v>346.12779481024722</v>
      </c>
      <c r="G9" s="7">
        <v>390.35443500000002</v>
      </c>
      <c r="H9" s="14">
        <v>12529.849075295557</v>
      </c>
      <c r="I9" s="15">
        <v>442.49063576821987</v>
      </c>
      <c r="J9" s="7">
        <v>497.94647099999997</v>
      </c>
      <c r="K9" s="14">
        <v>5227.4412220873692</v>
      </c>
      <c r="L9" s="15">
        <v>184.60667844467713</v>
      </c>
      <c r="M9" s="7">
        <v>208.131418</v>
      </c>
      <c r="N9" s="14">
        <v>7503.3158476202307</v>
      </c>
      <c r="O9" s="15">
        <v>264.97901213156547</v>
      </c>
      <c r="P9" s="7">
        <v>298.68947099999997</v>
      </c>
      <c r="Q9" s="14">
        <v>10227.938002597966</v>
      </c>
      <c r="R9" s="15">
        <v>361.1988239887134</v>
      </c>
      <c r="S9" s="7">
        <v>406.28150699999998</v>
      </c>
    </row>
    <row r="10" spans="1:38" x14ac:dyDescent="0.2">
      <c r="A10" s="18" t="s">
        <v>164</v>
      </c>
      <c r="B10" s="14">
        <v>3024.2106753504177</v>
      </c>
      <c r="C10" s="5">
        <v>106.8</v>
      </c>
      <c r="D10" s="7">
        <v>121.45230072207276</v>
      </c>
      <c r="E10" s="14">
        <v>6173.014299872576</v>
      </c>
      <c r="F10" s="5">
        <v>218</v>
      </c>
      <c r="G10" s="7">
        <v>247.90825428288264</v>
      </c>
      <c r="H10" s="14">
        <v>8642.2200198216051</v>
      </c>
      <c r="I10" s="5">
        <v>305.2</v>
      </c>
      <c r="J10" s="7">
        <v>347.07155599603567</v>
      </c>
      <c r="K10" s="14">
        <v>1780.2313794820718</v>
      </c>
      <c r="L10" s="5">
        <v>62.868871166409363</v>
      </c>
      <c r="M10" s="7">
        <v>71.494092199999997</v>
      </c>
      <c r="N10" s="14">
        <v>4850.4505029880484</v>
      </c>
      <c r="O10" s="5">
        <v>171.29365951302293</v>
      </c>
      <c r="P10" s="7">
        <v>194.79409219999999</v>
      </c>
      <c r="Q10" s="14">
        <v>6790.630704183267</v>
      </c>
      <c r="R10" s="5">
        <v>239.81112331823209</v>
      </c>
      <c r="S10" s="7">
        <v>272.71172908</v>
      </c>
    </row>
    <row r="11" spans="1:38" x14ac:dyDescent="0.2">
      <c r="A11" s="18" t="s">
        <v>165</v>
      </c>
      <c r="B11" s="14">
        <v>37491.151068950872</v>
      </c>
      <c r="C11" s="5">
        <v>1324</v>
      </c>
      <c r="D11" s="7">
        <v>1015</v>
      </c>
      <c r="E11" s="14">
        <v>39869.743734956821</v>
      </c>
      <c r="F11" s="5">
        <v>1408</v>
      </c>
      <c r="G11" s="7">
        <v>1078</v>
      </c>
      <c r="H11" s="14">
        <v>41823.587710604566</v>
      </c>
      <c r="I11" s="5">
        <v>1477</v>
      </c>
      <c r="J11" s="7">
        <v>1129</v>
      </c>
      <c r="K11" s="14">
        <v>1500.7787059323234</v>
      </c>
      <c r="L11" s="5">
        <v>53</v>
      </c>
      <c r="M11" s="7">
        <v>39</v>
      </c>
      <c r="N11" s="14">
        <v>3907.6879512954838</v>
      </c>
      <c r="O11" s="5">
        <v>138</v>
      </c>
      <c r="P11" s="7">
        <v>102</v>
      </c>
      <c r="Q11" s="14">
        <v>5861.5319269432257</v>
      </c>
      <c r="R11" s="5">
        <v>207</v>
      </c>
      <c r="S11" s="7">
        <v>153</v>
      </c>
    </row>
    <row r="12" spans="1:38" x14ac:dyDescent="0.2">
      <c r="A12" s="18" t="s">
        <v>14</v>
      </c>
      <c r="B12" s="14">
        <v>4600.2400960384157</v>
      </c>
      <c r="C12" s="5">
        <v>162.45747899159664</v>
      </c>
      <c r="D12" s="7">
        <v>191.6</v>
      </c>
      <c r="E12" s="14">
        <v>5654.2617046818732</v>
      </c>
      <c r="F12" s="5">
        <v>199.68025210084033</v>
      </c>
      <c r="G12" s="7">
        <v>235.5</v>
      </c>
      <c r="H12" s="14">
        <v>6139.2557022809124</v>
      </c>
      <c r="I12" s="5">
        <v>216.8078151260504</v>
      </c>
      <c r="J12" s="7">
        <v>255.7</v>
      </c>
      <c r="K12" s="14">
        <v>897.9591836734694</v>
      </c>
      <c r="L12" s="5">
        <v>31.71142857142857</v>
      </c>
      <c r="M12" s="7">
        <v>37.4</v>
      </c>
      <c r="N12" s="14">
        <v>1951.9807923169267</v>
      </c>
      <c r="O12" s="5">
        <v>68.934201680672274</v>
      </c>
      <c r="P12" s="7">
        <v>81.3</v>
      </c>
      <c r="Q12" s="14">
        <v>2436.9747899159665</v>
      </c>
      <c r="R12" s="5">
        <v>86.061764705882354</v>
      </c>
      <c r="S12" s="7">
        <v>101.5</v>
      </c>
    </row>
    <row r="13" spans="1:38" x14ac:dyDescent="0.2">
      <c r="A13" s="18" t="s">
        <v>30</v>
      </c>
      <c r="B13" s="14">
        <v>807.02251168058899</v>
      </c>
      <c r="C13" s="5">
        <v>28.5</v>
      </c>
      <c r="D13" s="7">
        <v>32.652130822596632</v>
      </c>
      <c r="E13" s="14">
        <v>2169.0499787625654</v>
      </c>
      <c r="F13" s="5">
        <v>76.599999999999994</v>
      </c>
      <c r="G13" s="7">
        <v>87.7597621407334</v>
      </c>
      <c r="H13" s="14">
        <v>3036.6699702675915</v>
      </c>
      <c r="I13" s="5">
        <v>107.23999999999998</v>
      </c>
      <c r="J13" s="7">
        <v>122.86366699702675</v>
      </c>
      <c r="K13" s="14">
        <v>230.67767424616906</v>
      </c>
      <c r="L13" s="5">
        <v>8.1463820660034596</v>
      </c>
      <c r="M13" s="7">
        <v>9.3332186999999998</v>
      </c>
      <c r="N13" s="14">
        <v>1466.466107266436</v>
      </c>
      <c r="O13" s="5">
        <v>51.78825057811418</v>
      </c>
      <c r="P13" s="7">
        <v>59.333218700000003</v>
      </c>
      <c r="Q13" s="14">
        <v>2053.0525501730103</v>
      </c>
      <c r="R13" s="5">
        <v>72.503550809359851</v>
      </c>
      <c r="S13" s="7">
        <v>83.066506180000005</v>
      </c>
    </row>
    <row r="14" spans="1:38" x14ac:dyDescent="0.2">
      <c r="A14" s="18" t="s">
        <v>31</v>
      </c>
      <c r="B14" s="14">
        <v>1047.7134362169052</v>
      </c>
      <c r="C14" s="5">
        <v>37</v>
      </c>
      <c r="D14" s="7">
        <v>41.426589268016436</v>
      </c>
      <c r="E14" s="14">
        <v>1475.2937845108311</v>
      </c>
      <c r="F14" s="5">
        <v>52.1</v>
      </c>
      <c r="G14" s="7">
        <v>58.333116239558258</v>
      </c>
      <c r="H14" s="14">
        <v>2065.4112983151635</v>
      </c>
      <c r="I14" s="5">
        <v>72.94</v>
      </c>
      <c r="J14" s="7">
        <v>81.666362735381554</v>
      </c>
      <c r="K14" s="14">
        <v>183.37001866062582</v>
      </c>
      <c r="L14" s="5">
        <v>6.475712209000001</v>
      </c>
      <c r="M14" s="7">
        <v>7.2504505378411448</v>
      </c>
      <c r="N14" s="14">
        <v>562.81218204728862</v>
      </c>
      <c r="O14" s="5">
        <v>19.875712209</v>
      </c>
      <c r="P14" s="7">
        <v>22.253593678149791</v>
      </c>
      <c r="Q14" s="14">
        <v>787.93705486620399</v>
      </c>
      <c r="R14" s="5">
        <v>27.825997092599998</v>
      </c>
      <c r="S14" s="7">
        <v>31.155031149409705</v>
      </c>
    </row>
    <row r="15" spans="1:38" x14ac:dyDescent="0.2">
      <c r="A15" s="18" t="s">
        <v>166</v>
      </c>
      <c r="B15" s="14">
        <v>192.55273962905281</v>
      </c>
      <c r="C15" s="5">
        <v>6.8</v>
      </c>
      <c r="D15" s="7">
        <v>7.9659068384539138</v>
      </c>
      <c r="E15" s="14">
        <v>487.6867953002963</v>
      </c>
      <c r="F15" s="5">
        <v>17.222647940074907</v>
      </c>
      <c r="G15" s="7">
        <v>19.616364519326069</v>
      </c>
      <c r="H15" s="14">
        <v>544.31995401472352</v>
      </c>
      <c r="I15" s="5">
        <v>19.222647940074904</v>
      </c>
      <c r="J15" s="7">
        <v>21.959278295341925</v>
      </c>
      <c r="K15" s="14">
        <v>2.4172105390379502E-2</v>
      </c>
      <c r="L15" s="5">
        <v>8.536379018612521E-4</v>
      </c>
      <c r="M15" s="7">
        <v>1E-3</v>
      </c>
      <c r="N15" s="14">
        <v>276.97457583386972</v>
      </c>
      <c r="O15" s="5">
        <v>9.7813459096180519</v>
      </c>
      <c r="P15" s="7">
        <v>10.899199999999999</v>
      </c>
      <c r="Q15" s="14">
        <v>328.34029978842614</v>
      </c>
      <c r="R15" s="5">
        <v>11.595326451073213</v>
      </c>
      <c r="S15" s="7">
        <v>13.024199999999999</v>
      </c>
    </row>
    <row r="16" spans="1:38" x14ac:dyDescent="0.2">
      <c r="A16" s="18" t="s">
        <v>34</v>
      </c>
      <c r="B16" s="14">
        <v>100.78318219291013</v>
      </c>
      <c r="C16" s="12">
        <v>3.5591580791426214</v>
      </c>
      <c r="D16" s="7">
        <v>4.8899999999999997</v>
      </c>
      <c r="E16" s="14">
        <v>224.44352844187964</v>
      </c>
      <c r="F16" s="12">
        <v>7.9262232069249787</v>
      </c>
      <c r="G16" s="7">
        <v>10.89</v>
      </c>
      <c r="H16" s="14">
        <v>314.22093981863145</v>
      </c>
      <c r="I16" s="12">
        <v>11.096712489694969</v>
      </c>
      <c r="J16" s="7">
        <v>15.246</v>
      </c>
      <c r="K16" s="14">
        <v>92.74525968672711</v>
      </c>
      <c r="L16" s="12">
        <v>3.2752988458367676</v>
      </c>
      <c r="M16" s="7">
        <v>4.5</v>
      </c>
      <c r="N16" s="14">
        <v>216.4056059356966</v>
      </c>
      <c r="O16" s="12">
        <v>7.6423639736191253</v>
      </c>
      <c r="P16" s="7">
        <v>10.5</v>
      </c>
      <c r="Q16" s="14">
        <v>302.96784830997524</v>
      </c>
      <c r="R16" s="12">
        <v>10.699309563066775</v>
      </c>
      <c r="S16" s="7">
        <v>14.7</v>
      </c>
    </row>
    <row r="17" spans="1:19" x14ac:dyDescent="0.2">
      <c r="A17" s="18" t="s">
        <v>167</v>
      </c>
      <c r="B17" s="14">
        <v>1110.53563639391</v>
      </c>
      <c r="C17" s="12">
        <v>39.21842839812733</v>
      </c>
      <c r="D17" s="7">
        <v>43.494238898555849</v>
      </c>
      <c r="E17" s="14">
        <v>1147.2941622561207</v>
      </c>
      <c r="F17" s="12">
        <v>40.51654675018726</v>
      </c>
      <c r="G17" s="7">
        <v>44.613421410236441</v>
      </c>
      <c r="H17" s="14">
        <v>1147.2941622561207</v>
      </c>
      <c r="I17" s="12">
        <v>40.51654675018726</v>
      </c>
      <c r="J17" s="7">
        <v>44.613421410236441</v>
      </c>
      <c r="K17" s="14">
        <v>77.375636393910128</v>
      </c>
      <c r="L17" s="12">
        <v>2.7325014981273408</v>
      </c>
      <c r="M17" s="7">
        <v>2.3428353985558541</v>
      </c>
      <c r="N17" s="14">
        <v>114.1341622561208</v>
      </c>
      <c r="O17" s="12">
        <v>4.0306198501872652</v>
      </c>
      <c r="P17" s="7">
        <v>3.462017910236443</v>
      </c>
      <c r="Q17" s="14">
        <v>114.1341622561208</v>
      </c>
      <c r="R17" s="12">
        <v>4.0306198501872652</v>
      </c>
      <c r="S17" s="7">
        <v>3.462017910236443</v>
      </c>
    </row>
    <row r="18" spans="1:19" x14ac:dyDescent="0.2">
      <c r="A18" s="18" t="s">
        <v>81</v>
      </c>
      <c r="B18" s="14">
        <v>70.791448393034131</v>
      </c>
      <c r="C18" s="5">
        <v>2.5</v>
      </c>
      <c r="D18" s="7">
        <v>3.3979895228656383</v>
      </c>
      <c r="E18" s="14">
        <v>116.09797536457596</v>
      </c>
      <c r="F18" s="5">
        <v>4.0999999999999996</v>
      </c>
      <c r="G18" s="7">
        <v>5.5727028174996462</v>
      </c>
      <c r="H18" s="14">
        <v>162.53716551040634</v>
      </c>
      <c r="I18" s="5">
        <v>5.7399999999999993</v>
      </c>
      <c r="J18" s="7">
        <v>7.8017839444995039</v>
      </c>
      <c r="K18" s="14">
        <v>21.990333333333332</v>
      </c>
      <c r="L18" s="5">
        <v>0.77658862166666653</v>
      </c>
      <c r="M18" s="7">
        <v>1.055536</v>
      </c>
      <c r="N18" s="14">
        <v>69.907000000000011</v>
      </c>
      <c r="O18" s="5">
        <v>2.468765705</v>
      </c>
      <c r="P18" s="7">
        <v>3.3555360000000003</v>
      </c>
      <c r="Q18" s="14">
        <v>97.869800000000012</v>
      </c>
      <c r="R18" s="5">
        <v>3.456271987</v>
      </c>
      <c r="S18" s="7">
        <v>4.6977504000000003</v>
      </c>
    </row>
    <row r="19" spans="1:19" x14ac:dyDescent="0.2">
      <c r="A19" s="18" t="s">
        <v>18</v>
      </c>
      <c r="B19" s="14">
        <v>133.08792297890415</v>
      </c>
      <c r="C19" s="5">
        <v>4.7</v>
      </c>
      <c r="D19" s="7">
        <v>5.210392184624097</v>
      </c>
      <c r="E19" s="14">
        <v>152.90952852895373</v>
      </c>
      <c r="F19" s="5">
        <v>5.4</v>
      </c>
      <c r="G19" s="7">
        <v>5.9864080419085388</v>
      </c>
      <c r="H19" s="14">
        <v>307.17825286705369</v>
      </c>
      <c r="I19" s="5">
        <v>10.848000000000001</v>
      </c>
      <c r="J19" s="7">
        <v>12.026028599745151</v>
      </c>
      <c r="K19" s="14">
        <v>40.571958738801968</v>
      </c>
      <c r="L19" s="5">
        <v>1.4327987228607915</v>
      </c>
      <c r="M19" s="7">
        <v>1.5883921846240971</v>
      </c>
      <c r="N19" s="14">
        <v>60.393564288851572</v>
      </c>
      <c r="O19" s="5">
        <v>2.1327987228607932</v>
      </c>
      <c r="P19" s="7">
        <v>2.3644080419085389</v>
      </c>
      <c r="Q19" s="14">
        <v>214.66228862695152</v>
      </c>
      <c r="R19" s="5">
        <v>7.5807987228607923</v>
      </c>
      <c r="S19" s="7">
        <v>8.4040285997451516</v>
      </c>
    </row>
    <row r="20" spans="1:19" x14ac:dyDescent="0.2">
      <c r="A20" s="18" t="s">
        <v>168</v>
      </c>
      <c r="B20" s="14">
        <v>35.358784335840994</v>
      </c>
      <c r="C20" s="12">
        <v>1.2486943840505618</v>
      </c>
      <c r="D20" s="7">
        <v>1.7767015778317572</v>
      </c>
      <c r="E20" s="14">
        <v>46.104497370110956</v>
      </c>
      <c r="F20" s="12">
        <v>1.6281786835636705</v>
      </c>
      <c r="G20" s="7">
        <v>2.2966152372577806</v>
      </c>
      <c r="H20" s="14">
        <v>58.693533954176985</v>
      </c>
      <c r="I20" s="12">
        <v>2.0727598429794005</v>
      </c>
      <c r="J20" s="7">
        <v>2.9043154513072205</v>
      </c>
      <c r="K20" s="14">
        <v>14.180814634580909</v>
      </c>
      <c r="L20" s="12">
        <v>0.50079438405056176</v>
      </c>
      <c r="M20" s="7">
        <v>0.65511630245302288</v>
      </c>
      <c r="N20" s="14">
        <v>24.926527668850859</v>
      </c>
      <c r="O20" s="12">
        <v>0.88027868356367045</v>
      </c>
      <c r="P20" s="7">
        <v>1.1750299618790458</v>
      </c>
      <c r="Q20" s="14">
        <v>37.515564252916896</v>
      </c>
      <c r="R20" s="12">
        <v>1.3248598429794005</v>
      </c>
      <c r="S20" s="7">
        <v>1.7827301759284864</v>
      </c>
    </row>
    <row r="21" spans="1:19" x14ac:dyDescent="0.2">
      <c r="A21" s="18" t="s">
        <v>25</v>
      </c>
      <c r="B21" s="14">
        <v>9.0613053943083681</v>
      </c>
      <c r="C21" s="12">
        <v>0.32</v>
      </c>
      <c r="D21" s="7">
        <v>0.43965453773184204</v>
      </c>
      <c r="E21" s="14">
        <v>28.316579357213648</v>
      </c>
      <c r="F21" s="12">
        <v>1</v>
      </c>
      <c r="G21" s="7">
        <v>1.3739204304120063</v>
      </c>
      <c r="H21" s="14">
        <v>92.736797394874699</v>
      </c>
      <c r="I21" s="12">
        <v>3.2749999999999999</v>
      </c>
      <c r="J21" s="7">
        <v>4.499589409599321</v>
      </c>
      <c r="K21" s="14">
        <v>0.98622801597355192</v>
      </c>
      <c r="L21" s="12">
        <v>3.4828642384105983E-2</v>
      </c>
      <c r="M21" s="7">
        <v>4.7654537731842028E-2</v>
      </c>
      <c r="N21" s="14">
        <v>20.321200960513373</v>
      </c>
      <c r="O21" s="12">
        <v>0.71764321192052971</v>
      </c>
      <c r="P21" s="7">
        <v>0.98192043041200627</v>
      </c>
      <c r="Q21" s="14">
        <v>85.008058973495878</v>
      </c>
      <c r="R21" s="12">
        <v>3.0020596026490067</v>
      </c>
      <c r="S21" s="7">
        <v>4.1075894095993206</v>
      </c>
    </row>
    <row r="22" spans="1:19" x14ac:dyDescent="0.2">
      <c r="A22" s="18" t="s">
        <v>16</v>
      </c>
      <c r="B22" s="14">
        <v>67.959790457312764</v>
      </c>
      <c r="C22" s="11">
        <v>2.4</v>
      </c>
      <c r="D22" s="7">
        <v>2.8114965312190288</v>
      </c>
      <c r="E22" s="14">
        <v>67.959790457312764</v>
      </c>
      <c r="F22" s="11">
        <v>2.4</v>
      </c>
      <c r="G22" s="7">
        <v>2.8114965312190288</v>
      </c>
      <c r="H22" s="14">
        <v>67.959790457312764</v>
      </c>
      <c r="I22" s="11">
        <v>2.4</v>
      </c>
      <c r="J22" s="7">
        <v>2.8114965312190288</v>
      </c>
      <c r="K22" s="14">
        <v>0</v>
      </c>
      <c r="L22" s="11">
        <v>0</v>
      </c>
      <c r="M22" s="7">
        <v>0</v>
      </c>
      <c r="N22" s="14">
        <v>0.2831657935721365</v>
      </c>
      <c r="O22" s="11">
        <v>0.01</v>
      </c>
      <c r="P22" s="7">
        <v>1.1714568880079285E-2</v>
      </c>
      <c r="Q22" s="14">
        <v>0.45306526971541838</v>
      </c>
      <c r="R22" s="11">
        <v>1.6E-2</v>
      </c>
      <c r="S22" s="7">
        <v>1.8743310208126859E-2</v>
      </c>
    </row>
    <row r="23" spans="1:19" x14ac:dyDescent="0.2">
      <c r="A23" s="18" t="s">
        <v>20</v>
      </c>
      <c r="B23" s="14">
        <v>2809.0046722355942</v>
      </c>
      <c r="C23" s="5">
        <v>99.2</v>
      </c>
      <c r="D23" s="7">
        <v>118.56808721506442</v>
      </c>
      <c r="E23" s="14">
        <v>2809.0046722355942</v>
      </c>
      <c r="F23" s="5">
        <v>99.2</v>
      </c>
      <c r="G23" s="7">
        <v>118.56808721506442</v>
      </c>
      <c r="H23" s="14">
        <v>2809.0046722355942</v>
      </c>
      <c r="I23" s="5">
        <v>99.2</v>
      </c>
      <c r="J23" s="7">
        <v>118.56808721506442</v>
      </c>
      <c r="K23" s="14">
        <v>0</v>
      </c>
      <c r="L23" s="5">
        <v>0</v>
      </c>
      <c r="M23" s="7">
        <v>0</v>
      </c>
      <c r="N23" s="14">
        <v>0</v>
      </c>
      <c r="O23" s="5">
        <v>0</v>
      </c>
      <c r="P23" s="7">
        <v>0</v>
      </c>
      <c r="Q23" s="14">
        <v>0</v>
      </c>
      <c r="R23" s="5">
        <v>0</v>
      </c>
      <c r="S23" s="7">
        <v>0</v>
      </c>
    </row>
    <row r="24" spans="1:19" x14ac:dyDescent="0.2">
      <c r="A24" s="18" t="s">
        <v>32</v>
      </c>
      <c r="B24" s="14">
        <v>0.39817414696304687</v>
      </c>
      <c r="C24" s="5">
        <v>1.4061519999999999E-2</v>
      </c>
      <c r="D24" s="7">
        <v>1.4087401319552599E-2</v>
      </c>
      <c r="E24" s="14">
        <v>0.39817414696304687</v>
      </c>
      <c r="F24" s="5">
        <v>1.4061519999999999E-2</v>
      </c>
      <c r="G24" s="7">
        <v>1.4087401319552599E-2</v>
      </c>
      <c r="H24" s="14">
        <v>0.55744380574826558</v>
      </c>
      <c r="I24" s="5">
        <v>1.9686127999999997E-2</v>
      </c>
      <c r="J24" s="7">
        <v>1.9722361847373637E-2</v>
      </c>
      <c r="K24" s="14">
        <v>0</v>
      </c>
      <c r="L24" s="5">
        <v>0</v>
      </c>
      <c r="M24" s="7">
        <v>0</v>
      </c>
      <c r="N24" s="14">
        <v>0</v>
      </c>
      <c r="O24" s="5">
        <v>0</v>
      </c>
      <c r="P24" s="7">
        <v>0</v>
      </c>
      <c r="Q24" s="14">
        <v>0</v>
      </c>
      <c r="R24" s="5">
        <v>0</v>
      </c>
      <c r="S24" s="7">
        <v>0</v>
      </c>
    </row>
    <row r="25" spans="1:19" x14ac:dyDescent="0.2">
      <c r="A25" s="18" t="s">
        <v>33</v>
      </c>
      <c r="B25" s="14">
        <v>11.326631742885461</v>
      </c>
      <c r="C25" s="5">
        <v>0.4</v>
      </c>
      <c r="D25" s="7">
        <v>0.4392467789890982</v>
      </c>
      <c r="E25" s="14">
        <v>14.158289678606824</v>
      </c>
      <c r="F25" s="5">
        <v>0.5</v>
      </c>
      <c r="G25" s="7">
        <v>0.54905847373637262</v>
      </c>
      <c r="H25" s="14">
        <v>19.821605550049551</v>
      </c>
      <c r="I25" s="5">
        <v>0.7</v>
      </c>
      <c r="J25" s="7">
        <v>0.76868186323092158</v>
      </c>
      <c r="K25" s="14">
        <v>0</v>
      </c>
      <c r="L25" s="5">
        <v>0</v>
      </c>
      <c r="M25" s="7">
        <v>0</v>
      </c>
      <c r="N25" s="14">
        <v>0</v>
      </c>
      <c r="O25" s="5">
        <v>0</v>
      </c>
      <c r="P25" s="7">
        <v>0</v>
      </c>
      <c r="Q25" s="14">
        <v>0</v>
      </c>
      <c r="R25" s="5">
        <v>0</v>
      </c>
      <c r="S25" s="7">
        <v>0</v>
      </c>
    </row>
    <row r="26" spans="1:19" ht="15" thickBot="1" x14ac:dyDescent="0.25">
      <c r="A26" s="89" t="s">
        <v>21</v>
      </c>
      <c r="B26" s="16">
        <v>1296.8993345603851</v>
      </c>
      <c r="C26" s="59">
        <v>45.8</v>
      </c>
      <c r="D26" s="17">
        <v>49.921999999999997</v>
      </c>
      <c r="E26" s="16">
        <v>1296.8993345603851</v>
      </c>
      <c r="F26" s="59">
        <v>45.8</v>
      </c>
      <c r="G26" s="17">
        <v>49.921999999999997</v>
      </c>
      <c r="H26" s="16">
        <v>1815.6590683845391</v>
      </c>
      <c r="I26" s="59">
        <v>64.11999999999999</v>
      </c>
      <c r="J26" s="17">
        <v>69.890799999999984</v>
      </c>
      <c r="K26" s="16">
        <v>0</v>
      </c>
      <c r="L26" s="59">
        <v>0</v>
      </c>
      <c r="M26" s="17">
        <v>0</v>
      </c>
      <c r="N26" s="16">
        <v>0</v>
      </c>
      <c r="O26" s="59">
        <v>0</v>
      </c>
      <c r="P26" s="17">
        <v>0</v>
      </c>
      <c r="Q26" s="16">
        <v>0</v>
      </c>
      <c r="R26" s="59">
        <v>0</v>
      </c>
      <c r="S26" s="17">
        <v>0</v>
      </c>
    </row>
    <row r="27" spans="1:19" ht="15" thickBot="1" x14ac:dyDescent="0.25">
      <c r="A27" s="61" t="s">
        <v>116</v>
      </c>
      <c r="B27" s="60">
        <f>SUM(B6:B26)</f>
        <v>205907.60818345341</v>
      </c>
      <c r="C27" s="63">
        <f t="shared" ref="C27:P27" si="0">SUM(C6:C26)</f>
        <v>7273.7457545740135</v>
      </c>
      <c r="D27" s="62">
        <f t="shared" si="0"/>
        <v>7759.7011362993408</v>
      </c>
      <c r="E27" s="60">
        <f t="shared" si="0"/>
        <v>232553.97789817597</v>
      </c>
      <c r="F27" s="63">
        <f t="shared" si="0"/>
        <v>8214.632832622041</v>
      </c>
      <c r="G27" s="62">
        <f t="shared" si="0"/>
        <v>8792.7147047411563</v>
      </c>
      <c r="H27" s="60">
        <f t="shared" ref="H27" si="1">SUM(H6:H26)</f>
        <v>261546.45238607647</v>
      </c>
      <c r="I27" s="63">
        <f t="shared" ref="I27" si="2">SUM(I6:I26)</f>
        <v>9238.0361046438829</v>
      </c>
      <c r="J27" s="62">
        <f t="shared" ref="J27" si="3">SUM(J6:J26)</f>
        <v>9922.507736810534</v>
      </c>
      <c r="K27" s="60">
        <f t="shared" si="0"/>
        <v>40288.56188709187</v>
      </c>
      <c r="L27" s="63">
        <f t="shared" si="0"/>
        <v>1422.8482796557769</v>
      </c>
      <c r="M27" s="62">
        <f t="shared" si="0"/>
        <v>1619.8936458612063</v>
      </c>
      <c r="N27" s="60">
        <f t="shared" si="0"/>
        <v>66689.743530622058</v>
      </c>
      <c r="O27" s="63">
        <f t="shared" si="0"/>
        <v>2355.3965409696443</v>
      </c>
      <c r="P27" s="62">
        <f t="shared" si="0"/>
        <v>2642.3851774914656</v>
      </c>
      <c r="Q27" s="60">
        <f t="shared" ref="Q27" si="4">SUM(Q6:Q26)</f>
        <v>93955.544261704432</v>
      </c>
      <c r="R27" s="63">
        <f t="shared" ref="R27" si="5">SUM(R6:R26)</f>
        <v>3318.0323302597726</v>
      </c>
      <c r="S27" s="62">
        <f t="shared" ref="S27" si="6">SUM(S6:S26)</f>
        <v>3708.4297690181857</v>
      </c>
    </row>
    <row r="28" spans="1:19" ht="15" thickBot="1" x14ac:dyDescent="0.25">
      <c r="A28" s="61" t="s">
        <v>117</v>
      </c>
      <c r="B28" s="60">
        <v>209367.9</v>
      </c>
      <c r="C28" s="63">
        <v>7394.19</v>
      </c>
      <c r="D28" s="62">
        <v>8418.1</v>
      </c>
      <c r="E28" s="60">
        <f>SUM(E6:E26)</f>
        <v>232553.97789817597</v>
      </c>
      <c r="F28" s="63">
        <f>SUM(F6:F26)</f>
        <v>8214.632832622041</v>
      </c>
      <c r="G28" s="62">
        <f>SUM(G6:G26)</f>
        <v>8792.7147047411563</v>
      </c>
      <c r="H28" s="60">
        <f>E28/B28*E28</f>
        <v>258307.75699744481</v>
      </c>
      <c r="I28" s="63">
        <f t="shared" ref="I28:J28" si="7">F28/C28*F28</f>
        <v>9126.1101722828353</v>
      </c>
      <c r="J28" s="62">
        <f t="shared" si="7"/>
        <v>9184.000175689449</v>
      </c>
      <c r="K28" s="60">
        <v>56401.98</v>
      </c>
      <c r="L28" s="63">
        <v>1991.93</v>
      </c>
      <c r="M28" s="62">
        <v>2267.77</v>
      </c>
      <c r="N28" s="60">
        <f>SUM(N6:N26)</f>
        <v>66689.743530622058</v>
      </c>
      <c r="O28" s="63">
        <f>SUM(O6:O26)</f>
        <v>2355.3965409696443</v>
      </c>
      <c r="P28" s="62">
        <f>SUM(P6:P26)</f>
        <v>2642.3851774914656</v>
      </c>
      <c r="Q28" s="60">
        <f>N28/K28*N28</f>
        <v>78854.002859122076</v>
      </c>
      <c r="R28" s="63">
        <f t="shared" ref="R28" si="8">O28/L28*O28</f>
        <v>2785.1846526794443</v>
      </c>
      <c r="S28" s="62">
        <f t="shared" ref="S28" si="9">P28/M28*P28</f>
        <v>3078.8834080292995</v>
      </c>
    </row>
    <row r="29" spans="1:19" x14ac:dyDescent="0.2">
      <c r="A29" s="141" t="s">
        <v>169</v>
      </c>
      <c r="B29" s="141"/>
      <c r="C29" s="141"/>
      <c r="D29" s="141"/>
    </row>
    <row r="30" spans="1:19" ht="16.5" x14ac:dyDescent="0.2">
      <c r="A30" s="3" t="s">
        <v>29</v>
      </c>
      <c r="B30" s="141"/>
      <c r="C30" s="141"/>
      <c r="D30" s="141"/>
    </row>
    <row r="31" spans="1:19" ht="16.5" x14ac:dyDescent="0.2">
      <c r="A31" s="3" t="s">
        <v>122</v>
      </c>
      <c r="B31" s="141"/>
      <c r="C31" s="141"/>
      <c r="D31" s="141"/>
    </row>
    <row r="32" spans="1:19" ht="16.5" x14ac:dyDescent="0.2">
      <c r="A32" s="3" t="s">
        <v>118</v>
      </c>
      <c r="B32" s="141"/>
      <c r="C32" s="141"/>
      <c r="D32" s="141"/>
    </row>
    <row r="33" spans="1:33" x14ac:dyDescent="0.2">
      <c r="A33" s="3" t="s">
        <v>123</v>
      </c>
      <c r="B33" s="141"/>
      <c r="C33" s="141"/>
      <c r="D33" s="141"/>
    </row>
    <row r="34" spans="1:33" x14ac:dyDescent="0.2">
      <c r="A34" s="141"/>
      <c r="B34" s="141"/>
      <c r="C34" s="141"/>
      <c r="D34" s="141"/>
    </row>
    <row r="36" spans="1:33" ht="15" x14ac:dyDescent="0.25">
      <c r="A36" s="2" t="s">
        <v>171</v>
      </c>
      <c r="U36" s="2" t="s">
        <v>172</v>
      </c>
    </row>
    <row r="37" spans="1:33" ht="15" thickBot="1" x14ac:dyDescent="0.25"/>
    <row r="38" spans="1:33" ht="32.25" customHeight="1" thickBot="1" x14ac:dyDescent="0.25">
      <c r="A38" s="190" t="s">
        <v>0</v>
      </c>
      <c r="B38" s="182" t="s">
        <v>1</v>
      </c>
      <c r="C38" s="183"/>
      <c r="D38" s="184"/>
      <c r="E38" s="182" t="s">
        <v>2</v>
      </c>
      <c r="F38" s="183"/>
      <c r="G38" s="184"/>
      <c r="H38" s="182" t="s">
        <v>84</v>
      </c>
      <c r="I38" s="183"/>
      <c r="J38" s="184"/>
      <c r="K38" s="182" t="s">
        <v>23</v>
      </c>
      <c r="L38" s="183"/>
      <c r="M38" s="184"/>
      <c r="N38" s="182" t="s">
        <v>24</v>
      </c>
      <c r="O38" s="183"/>
      <c r="P38" s="184"/>
      <c r="Q38" s="182" t="s">
        <v>85</v>
      </c>
      <c r="R38" s="183"/>
      <c r="S38" s="184"/>
      <c r="U38" s="190" t="s">
        <v>0</v>
      </c>
      <c r="V38" s="182" t="s">
        <v>1</v>
      </c>
      <c r="W38" s="184"/>
      <c r="X38" s="182" t="s">
        <v>2</v>
      </c>
      <c r="Y38" s="184"/>
      <c r="Z38" s="182" t="s">
        <v>84</v>
      </c>
      <c r="AA38" s="184"/>
      <c r="AB38" s="182" t="s">
        <v>23</v>
      </c>
      <c r="AC38" s="184"/>
      <c r="AD38" s="182" t="s">
        <v>24</v>
      </c>
      <c r="AE38" s="184"/>
      <c r="AF38" s="182" t="s">
        <v>85</v>
      </c>
      <c r="AG38" s="184"/>
    </row>
    <row r="39" spans="1:33" ht="32.25" customHeight="1" thickBot="1" x14ac:dyDescent="0.25">
      <c r="A39" s="191"/>
      <c r="B39" s="56" t="s">
        <v>3</v>
      </c>
      <c r="C39" s="57" t="s">
        <v>17</v>
      </c>
      <c r="D39" s="58" t="s">
        <v>5</v>
      </c>
      <c r="E39" s="56" t="s">
        <v>3</v>
      </c>
      <c r="F39" s="57" t="s">
        <v>17</v>
      </c>
      <c r="G39" s="58" t="s">
        <v>5</v>
      </c>
      <c r="H39" s="56" t="s">
        <v>3</v>
      </c>
      <c r="I39" s="57" t="s">
        <v>17</v>
      </c>
      <c r="J39" s="58" t="s">
        <v>5</v>
      </c>
      <c r="K39" s="56" t="s">
        <v>3</v>
      </c>
      <c r="L39" s="57" t="s">
        <v>17</v>
      </c>
      <c r="M39" s="58" t="s">
        <v>5</v>
      </c>
      <c r="N39" s="56" t="s">
        <v>3</v>
      </c>
      <c r="O39" s="57" t="s">
        <v>17</v>
      </c>
      <c r="P39" s="58" t="s">
        <v>5</v>
      </c>
      <c r="Q39" s="56" t="s">
        <v>3</v>
      </c>
      <c r="R39" s="57" t="s">
        <v>17</v>
      </c>
      <c r="S39" s="58" t="s">
        <v>5</v>
      </c>
      <c r="U39" s="191"/>
      <c r="V39" s="56" t="s">
        <v>83</v>
      </c>
      <c r="W39" s="58" t="s">
        <v>5</v>
      </c>
      <c r="X39" s="56" t="s">
        <v>83</v>
      </c>
      <c r="Y39" s="58" t="s">
        <v>5</v>
      </c>
      <c r="Z39" s="56" t="s">
        <v>83</v>
      </c>
      <c r="AA39" s="58" t="s">
        <v>5</v>
      </c>
      <c r="AB39" s="56" t="s">
        <v>83</v>
      </c>
      <c r="AC39" s="58" t="s">
        <v>5</v>
      </c>
      <c r="AD39" s="56" t="s">
        <v>83</v>
      </c>
      <c r="AE39" s="58" t="s">
        <v>5</v>
      </c>
      <c r="AF39" s="56" t="s">
        <v>83</v>
      </c>
      <c r="AG39" s="58" t="s">
        <v>5</v>
      </c>
    </row>
    <row r="40" spans="1:33" ht="15" customHeight="1" x14ac:dyDescent="0.2">
      <c r="A40" s="87" t="s">
        <v>7</v>
      </c>
      <c r="B40" s="54">
        <v>35108.027750247769</v>
      </c>
      <c r="C40" s="55">
        <v>1239.8399999999999</v>
      </c>
      <c r="D40" s="21">
        <v>1453.41</v>
      </c>
      <c r="E40" s="54">
        <v>36895.936570862243</v>
      </c>
      <c r="F40" s="55">
        <v>1302.98</v>
      </c>
      <c r="G40" s="21">
        <v>1527.38</v>
      </c>
      <c r="H40" s="54">
        <v>39999.716834206432</v>
      </c>
      <c r="I40" s="55">
        <v>1412.59</v>
      </c>
      <c r="J40" s="21">
        <v>1655.81</v>
      </c>
      <c r="K40" s="54">
        <v>22797.11170890557</v>
      </c>
      <c r="L40" s="55">
        <v>805.08</v>
      </c>
      <c r="M40" s="21">
        <v>943.25</v>
      </c>
      <c r="N40" s="54">
        <v>24585.020529520036</v>
      </c>
      <c r="O40" s="55">
        <v>868.22</v>
      </c>
      <c r="P40" s="21">
        <v>1017.23</v>
      </c>
      <c r="Q40" s="54">
        <v>27689.083958657797</v>
      </c>
      <c r="R40" s="55">
        <v>977.84</v>
      </c>
      <c r="S40" s="21">
        <v>1149.9276568030582</v>
      </c>
      <c r="U40" s="87" t="s">
        <v>8</v>
      </c>
      <c r="V40" s="54">
        <v>1048.1999999999998</v>
      </c>
      <c r="W40" s="21">
        <v>51.896381999999988</v>
      </c>
      <c r="X40" s="54">
        <v>1368.5</v>
      </c>
      <c r="Y40" s="21">
        <v>67.754435000000001</v>
      </c>
      <c r="Z40" s="54">
        <v>1752.1</v>
      </c>
      <c r="AA40" s="21">
        <v>86.746470999999985</v>
      </c>
      <c r="AB40" s="54">
        <v>731.8</v>
      </c>
      <c r="AC40" s="21">
        <v>36.231417999999998</v>
      </c>
      <c r="AD40" s="54">
        <v>1052.0999999999999</v>
      </c>
      <c r="AE40" s="21">
        <v>52.089470999999989</v>
      </c>
      <c r="AF40" s="54">
        <v>1435.7</v>
      </c>
      <c r="AG40" s="21">
        <v>71.081507000000002</v>
      </c>
    </row>
    <row r="41" spans="1:33" x14ac:dyDescent="0.2">
      <c r="A41" s="18" t="s">
        <v>12</v>
      </c>
      <c r="B41" s="14">
        <v>103858</v>
      </c>
      <c r="C41" s="5">
        <v>3669.8646810999999</v>
      </c>
      <c r="D41" s="7">
        <v>4106.1696964399998</v>
      </c>
      <c r="E41" s="14">
        <v>111736</v>
      </c>
      <c r="F41" s="5">
        <v>3947.9471902999999</v>
      </c>
      <c r="G41" s="7">
        <v>4423.8215964399997</v>
      </c>
      <c r="H41" s="14">
        <v>124748</v>
      </c>
      <c r="I41" s="5">
        <v>4407</v>
      </c>
      <c r="J41" s="7">
        <v>4927</v>
      </c>
      <c r="K41" s="14">
        <v>3137</v>
      </c>
      <c r="L41" s="5">
        <v>110.84139540000001</v>
      </c>
      <c r="M41" s="7">
        <v>126.5688</v>
      </c>
      <c r="N41" s="14">
        <v>11015</v>
      </c>
      <c r="O41" s="5">
        <v>389.24390460000001</v>
      </c>
      <c r="P41" s="7">
        <v>444.6807</v>
      </c>
      <c r="Q41" s="14">
        <v>23958</v>
      </c>
      <c r="R41" s="5">
        <v>846.07</v>
      </c>
      <c r="S41" s="7">
        <v>946.33</v>
      </c>
      <c r="U41" s="88" t="s">
        <v>115</v>
      </c>
      <c r="V41" s="14">
        <v>53.2</v>
      </c>
      <c r="W41" s="7">
        <v>2.6339320000000002</v>
      </c>
      <c r="X41" s="14">
        <v>122.5</v>
      </c>
      <c r="Y41" s="7">
        <v>6.0649749999999996</v>
      </c>
      <c r="Z41" s="14">
        <v>172.5</v>
      </c>
      <c r="AA41" s="7">
        <v>8.5404750000000007</v>
      </c>
      <c r="AB41" s="14">
        <v>53.2</v>
      </c>
      <c r="AC41" s="7">
        <v>2.6339320000000002</v>
      </c>
      <c r="AD41" s="14">
        <v>122.5</v>
      </c>
      <c r="AE41" s="7">
        <v>6.0649749999999996</v>
      </c>
      <c r="AF41" s="14">
        <v>172.9</v>
      </c>
      <c r="AG41" s="7">
        <v>8.5602790000000013</v>
      </c>
    </row>
    <row r="42" spans="1:33" x14ac:dyDescent="0.2">
      <c r="A42" s="18" t="s">
        <v>10</v>
      </c>
      <c r="B42" s="14">
        <v>6221.5553888472114</v>
      </c>
      <c r="C42" s="5">
        <v>219.71422855713925</v>
      </c>
      <c r="D42" s="7">
        <v>248.8</v>
      </c>
      <c r="E42" s="14">
        <v>11307.826956739184</v>
      </c>
      <c r="F42" s="5">
        <v>399.33590897724423</v>
      </c>
      <c r="G42" s="7">
        <v>452.2</v>
      </c>
      <c r="H42" s="14">
        <v>14898.724681170292</v>
      </c>
      <c r="I42" s="5">
        <v>526.14846211552879</v>
      </c>
      <c r="J42" s="7">
        <v>595.79999999999995</v>
      </c>
      <c r="K42" s="14">
        <v>3968.4921230307568</v>
      </c>
      <c r="L42" s="5">
        <v>140.14729932483118</v>
      </c>
      <c r="M42" s="7">
        <v>158.69999999999999</v>
      </c>
      <c r="N42" s="14">
        <v>9052.2630657664413</v>
      </c>
      <c r="O42" s="5">
        <v>319.68067016754185</v>
      </c>
      <c r="P42" s="7">
        <v>362</v>
      </c>
      <c r="Q42" s="14">
        <v>12645.661415353838</v>
      </c>
      <c r="R42" s="5">
        <v>446.58153288322075</v>
      </c>
      <c r="S42" s="7">
        <v>505.7</v>
      </c>
      <c r="U42" s="18" t="s">
        <v>12</v>
      </c>
      <c r="V42" s="14">
        <v>158.15600000000001</v>
      </c>
      <c r="W42" s="7">
        <v>7.8303035599999999</v>
      </c>
      <c r="X42" s="14">
        <v>468.15600000000001</v>
      </c>
      <c r="Y42" s="7">
        <v>23.17840356</v>
      </c>
      <c r="Z42" s="14">
        <v>908.15599999999995</v>
      </c>
      <c r="AA42" s="7">
        <v>44.96280355999999</v>
      </c>
      <c r="AB42" s="14">
        <v>120</v>
      </c>
      <c r="AC42" s="7">
        <v>5.9412000000000003</v>
      </c>
      <c r="AD42" s="14">
        <v>430</v>
      </c>
      <c r="AE42" s="7">
        <v>21.289299999999997</v>
      </c>
      <c r="AF42" s="14">
        <v>870</v>
      </c>
      <c r="AG42" s="7">
        <v>43.073699999999995</v>
      </c>
    </row>
    <row r="43" spans="1:33" x14ac:dyDescent="0.2">
      <c r="A43" s="88" t="s">
        <v>8</v>
      </c>
      <c r="B43" s="14">
        <v>5575.7984705353128</v>
      </c>
      <c r="C43" s="15">
        <v>196.90932298695455</v>
      </c>
      <c r="D43" s="7">
        <v>247.9</v>
      </c>
      <c r="E43" s="14">
        <v>7255.9604138551513</v>
      </c>
      <c r="F43" s="15">
        <v>256.24424201529462</v>
      </c>
      <c r="G43" s="7">
        <v>322.60000000000002</v>
      </c>
      <c r="H43" s="14">
        <v>9248.7629329734591</v>
      </c>
      <c r="I43" s="15">
        <v>326.62006297795773</v>
      </c>
      <c r="J43" s="7">
        <v>411.2</v>
      </c>
      <c r="K43" s="14">
        <v>3866.3967611336034</v>
      </c>
      <c r="L43" s="15">
        <v>136.54180161943319</v>
      </c>
      <c r="M43" s="7">
        <v>171.9</v>
      </c>
      <c r="N43" s="14">
        <v>5546.5587044534414</v>
      </c>
      <c r="O43" s="15">
        <v>195.87672064777328</v>
      </c>
      <c r="P43" s="7">
        <v>246.6</v>
      </c>
      <c r="Q43" s="14">
        <v>7539.3612235717492</v>
      </c>
      <c r="R43" s="15">
        <v>266.25254161043625</v>
      </c>
      <c r="S43" s="7">
        <v>335.2</v>
      </c>
      <c r="U43" s="18" t="s">
        <v>95</v>
      </c>
      <c r="V43" s="14">
        <v>0</v>
      </c>
      <c r="W43" s="7">
        <v>0</v>
      </c>
      <c r="X43" s="14">
        <v>20</v>
      </c>
      <c r="Y43" s="7">
        <v>0.99019999999999997</v>
      </c>
      <c r="Z43" s="14">
        <v>20</v>
      </c>
      <c r="AA43" s="7">
        <v>0.99019999999999997</v>
      </c>
      <c r="AB43" s="14">
        <v>0</v>
      </c>
      <c r="AC43" s="7">
        <v>0</v>
      </c>
      <c r="AD43" s="14">
        <v>20</v>
      </c>
      <c r="AE43" s="7">
        <v>0.99019999999999997</v>
      </c>
      <c r="AF43" s="14">
        <v>20</v>
      </c>
      <c r="AG43" s="7">
        <v>0.99019999999999997</v>
      </c>
    </row>
    <row r="44" spans="1:33" x14ac:dyDescent="0.2">
      <c r="A44" s="18" t="s">
        <v>80</v>
      </c>
      <c r="B44" s="14">
        <v>3024.2106753504177</v>
      </c>
      <c r="C44" s="5">
        <v>106.8</v>
      </c>
      <c r="D44" s="7">
        <v>121.45230072207276</v>
      </c>
      <c r="E44" s="14">
        <v>6173.014299872576</v>
      </c>
      <c r="F44" s="5">
        <v>218</v>
      </c>
      <c r="G44" s="7">
        <v>247.90825428288264</v>
      </c>
      <c r="H44" s="14" t="s">
        <v>93</v>
      </c>
      <c r="I44" s="5" t="s">
        <v>93</v>
      </c>
      <c r="J44" s="7" t="s">
        <v>93</v>
      </c>
      <c r="K44" s="14">
        <v>1780.2313794820718</v>
      </c>
      <c r="L44" s="5">
        <v>62.868871166409363</v>
      </c>
      <c r="M44" s="7">
        <v>71.494092199999997</v>
      </c>
      <c r="N44" s="14">
        <v>4850.4505029880484</v>
      </c>
      <c r="O44" s="5">
        <v>171.29365951302293</v>
      </c>
      <c r="P44" s="7">
        <v>194.79409219999999</v>
      </c>
      <c r="Q44" s="14" t="s">
        <v>93</v>
      </c>
      <c r="R44" s="5" t="s">
        <v>93</v>
      </c>
      <c r="S44" s="7" t="s">
        <v>93</v>
      </c>
      <c r="U44" s="18" t="s">
        <v>96</v>
      </c>
      <c r="V44" s="14">
        <v>244.93</v>
      </c>
      <c r="W44" s="7">
        <v>12.1264843</v>
      </c>
      <c r="X44" s="14">
        <v>260.93</v>
      </c>
      <c r="Y44" s="7">
        <v>12.9186443</v>
      </c>
      <c r="Z44" s="14">
        <v>260.93</v>
      </c>
      <c r="AA44" s="7">
        <v>12.9186443</v>
      </c>
      <c r="AB44" s="14">
        <v>34</v>
      </c>
      <c r="AC44" s="7">
        <v>1.6833399999999998</v>
      </c>
      <c r="AD44" s="14">
        <v>50</v>
      </c>
      <c r="AE44" s="7">
        <v>2.4754999999999998</v>
      </c>
      <c r="AF44" s="14">
        <v>50</v>
      </c>
      <c r="AG44" s="7">
        <v>2.4754999999999998</v>
      </c>
    </row>
    <row r="45" spans="1:33" ht="15" thickBot="1" x14ac:dyDescent="0.25">
      <c r="A45" s="18" t="s">
        <v>11</v>
      </c>
      <c r="B45" s="14">
        <v>37491.151068950872</v>
      </c>
      <c r="C45" s="5">
        <v>1324</v>
      </c>
      <c r="D45" s="7">
        <v>1015</v>
      </c>
      <c r="E45" s="14">
        <v>39869.743734956821</v>
      </c>
      <c r="F45" s="5">
        <v>1408</v>
      </c>
      <c r="G45" s="7">
        <v>1078</v>
      </c>
      <c r="H45" s="14">
        <v>41823.587710604566</v>
      </c>
      <c r="I45" s="5">
        <v>1477</v>
      </c>
      <c r="J45" s="7">
        <v>1129</v>
      </c>
      <c r="K45" s="14">
        <v>1500.7787059323234</v>
      </c>
      <c r="L45" s="5">
        <v>53</v>
      </c>
      <c r="M45" s="7">
        <v>39</v>
      </c>
      <c r="N45" s="14">
        <v>3907.6879512954838</v>
      </c>
      <c r="O45" s="5">
        <v>138</v>
      </c>
      <c r="P45" s="7">
        <v>102</v>
      </c>
      <c r="Q45" s="14">
        <v>5861.5319269432257</v>
      </c>
      <c r="R45" s="5">
        <v>207</v>
      </c>
      <c r="S45" s="7">
        <v>153</v>
      </c>
      <c r="U45" s="18" t="s">
        <v>97</v>
      </c>
      <c r="V45" s="14">
        <v>1.93089</v>
      </c>
      <c r="W45" s="7">
        <v>9.5598363899999997E-2</v>
      </c>
      <c r="X45" s="14">
        <v>2.9210899999999995</v>
      </c>
      <c r="Y45" s="7">
        <v>0.14462316589999996</v>
      </c>
      <c r="Z45" s="14">
        <v>4.1093299999999999</v>
      </c>
      <c r="AA45" s="7">
        <v>0.2034529283</v>
      </c>
      <c r="AB45" s="14">
        <v>1.93089</v>
      </c>
      <c r="AC45" s="7">
        <v>9.5598363899999997E-2</v>
      </c>
      <c r="AD45" s="14">
        <v>2.9210899999999995</v>
      </c>
      <c r="AE45" s="7">
        <v>0.14462316589999996</v>
      </c>
      <c r="AF45" s="14">
        <v>4.1093299999999999</v>
      </c>
      <c r="AG45" s="7">
        <v>0.2034529283</v>
      </c>
    </row>
    <row r="46" spans="1:33" ht="15" thickBot="1" x14ac:dyDescent="0.25">
      <c r="A46" s="18" t="s">
        <v>14</v>
      </c>
      <c r="B46" s="14">
        <v>4600.2400960384157</v>
      </c>
      <c r="C46" s="5">
        <v>162.45747899159664</v>
      </c>
      <c r="D46" s="7">
        <v>191.6</v>
      </c>
      <c r="E46" s="14">
        <v>5654.2617046818732</v>
      </c>
      <c r="F46" s="5">
        <v>199.68025210084033</v>
      </c>
      <c r="G46" s="7">
        <v>235.5</v>
      </c>
      <c r="H46" s="14">
        <v>6139.2557022809124</v>
      </c>
      <c r="I46" s="5">
        <v>216.8078151260504</v>
      </c>
      <c r="J46" s="7">
        <v>255.7</v>
      </c>
      <c r="K46" s="14">
        <v>897.9591836734694</v>
      </c>
      <c r="L46" s="5">
        <v>31.71142857142857</v>
      </c>
      <c r="M46" s="7">
        <v>37.4</v>
      </c>
      <c r="N46" s="14">
        <v>1951.9807923169267</v>
      </c>
      <c r="O46" s="5">
        <v>68.934201680672274</v>
      </c>
      <c r="P46" s="7">
        <v>81.3</v>
      </c>
      <c r="Q46" s="14">
        <v>2436.9747899159665</v>
      </c>
      <c r="R46" s="5">
        <v>86.061764705882354</v>
      </c>
      <c r="S46" s="7">
        <v>101.5</v>
      </c>
      <c r="U46" s="61" t="s">
        <v>119</v>
      </c>
      <c r="V46" s="60">
        <f t="shared" ref="V46:AG46" si="10">SUM(V40:V45)</f>
        <v>1506.41689</v>
      </c>
      <c r="W46" s="62">
        <f t="shared" si="10"/>
        <v>74.582700223899977</v>
      </c>
      <c r="X46" s="133">
        <f t="shared" si="10"/>
        <v>2243.0070899999996</v>
      </c>
      <c r="Y46" s="135">
        <f t="shared" si="10"/>
        <v>111.0512810259</v>
      </c>
      <c r="Z46" s="133">
        <f t="shared" si="10"/>
        <v>3117.7953299999999</v>
      </c>
      <c r="AA46" s="135">
        <f t="shared" si="10"/>
        <v>154.36204678829998</v>
      </c>
      <c r="AB46" s="133">
        <f t="shared" si="10"/>
        <v>940.93088999999998</v>
      </c>
      <c r="AC46" s="135">
        <f t="shared" si="10"/>
        <v>46.585488363900005</v>
      </c>
      <c r="AD46" s="133">
        <f t="shared" si="10"/>
        <v>1677.52109</v>
      </c>
      <c r="AE46" s="135">
        <f t="shared" si="10"/>
        <v>83.054069165899975</v>
      </c>
      <c r="AF46" s="133">
        <f t="shared" si="10"/>
        <v>2552.7093300000006</v>
      </c>
      <c r="AG46" s="135">
        <f t="shared" si="10"/>
        <v>126.38463892829999</v>
      </c>
    </row>
    <row r="47" spans="1:33" ht="15" thickBot="1" x14ac:dyDescent="0.25">
      <c r="A47" s="18" t="s">
        <v>30</v>
      </c>
      <c r="B47" s="14">
        <v>807.02251168058899</v>
      </c>
      <c r="C47" s="5">
        <v>28.5</v>
      </c>
      <c r="D47" s="7">
        <v>32.652130822596632</v>
      </c>
      <c r="E47" s="14">
        <v>2169.0499787625654</v>
      </c>
      <c r="F47" s="5">
        <v>76.599999999999994</v>
      </c>
      <c r="G47" s="7">
        <v>87.7597621407334</v>
      </c>
      <c r="H47" s="14" t="s">
        <v>93</v>
      </c>
      <c r="I47" s="5" t="s">
        <v>93</v>
      </c>
      <c r="J47" s="7" t="s">
        <v>93</v>
      </c>
      <c r="K47" s="14">
        <v>230.67767424616906</v>
      </c>
      <c r="L47" s="5">
        <v>8.1463820660034596</v>
      </c>
      <c r="M47" s="7">
        <v>9.3332186999999998</v>
      </c>
      <c r="N47" s="14">
        <v>1466.466107266436</v>
      </c>
      <c r="O47" s="5">
        <v>51.78825057811418</v>
      </c>
      <c r="P47" s="7">
        <v>59.333218700000003</v>
      </c>
      <c r="Q47" s="14" t="s">
        <v>93</v>
      </c>
      <c r="R47" s="5" t="s">
        <v>93</v>
      </c>
      <c r="S47" s="7" t="s">
        <v>93</v>
      </c>
      <c r="U47" s="61" t="s">
        <v>82</v>
      </c>
      <c r="V47" s="60">
        <v>1792.4369999999999</v>
      </c>
      <c r="W47" s="62">
        <v>88.733180000000004</v>
      </c>
      <c r="X47" s="133">
        <f>SUM(X40:X45)</f>
        <v>2243.0070899999996</v>
      </c>
      <c r="Y47" s="135">
        <f>SUM(Y40:Y45)</f>
        <v>111.0512810259</v>
      </c>
      <c r="Z47" s="133">
        <f>X47/V47*X47</f>
        <v>2806.8382909916872</v>
      </c>
      <c r="AA47" s="135">
        <f>Y47/W47*Y47</f>
        <v>138.98281361598239</v>
      </c>
      <c r="AB47" s="133">
        <v>1227.0309999999999</v>
      </c>
      <c r="AC47" s="135">
        <v>60.743180000000002</v>
      </c>
      <c r="AD47" s="133">
        <f>SUM(AD40:AD45)</f>
        <v>1677.52109</v>
      </c>
      <c r="AE47" s="135">
        <f>SUM(AE40:AE45)</f>
        <v>83.054069165899975</v>
      </c>
      <c r="AF47" s="133">
        <f>AD47/AB47*AD47</f>
        <v>2293.4033511743291</v>
      </c>
      <c r="AG47" s="135">
        <f>AE47/AC47*AE47</f>
        <v>113.55971822703548</v>
      </c>
    </row>
    <row r="48" spans="1:33" ht="16.5" x14ac:dyDescent="0.2">
      <c r="A48" s="18" t="s">
        <v>31</v>
      </c>
      <c r="B48" s="14">
        <v>1047.7134362169052</v>
      </c>
      <c r="C48" s="5">
        <v>37</v>
      </c>
      <c r="D48" s="7">
        <v>41.426589268016436</v>
      </c>
      <c r="E48" s="14">
        <v>1475.2937845108311</v>
      </c>
      <c r="F48" s="5">
        <v>52.1</v>
      </c>
      <c r="G48" s="7">
        <v>58.333116239558258</v>
      </c>
      <c r="H48" s="14" t="s">
        <v>93</v>
      </c>
      <c r="I48" s="5" t="s">
        <v>93</v>
      </c>
      <c r="J48" s="7" t="s">
        <v>93</v>
      </c>
      <c r="K48" s="14">
        <v>183.37001866062582</v>
      </c>
      <c r="L48" s="5">
        <v>6.475712209000001</v>
      </c>
      <c r="M48" s="7">
        <v>7.2504505378411448</v>
      </c>
      <c r="N48" s="14">
        <v>562.81218204728862</v>
      </c>
      <c r="O48" s="5">
        <v>19.875712209</v>
      </c>
      <c r="P48" s="7">
        <v>22.253593678149791</v>
      </c>
      <c r="Q48" s="14" t="s">
        <v>93</v>
      </c>
      <c r="R48" s="5" t="s">
        <v>93</v>
      </c>
      <c r="S48" s="7" t="s">
        <v>93</v>
      </c>
      <c r="U48" s="3" t="s">
        <v>124</v>
      </c>
    </row>
    <row r="49" spans="1:34" ht="16.5" x14ac:dyDescent="0.2">
      <c r="A49" s="18" t="s">
        <v>95</v>
      </c>
      <c r="B49" s="14">
        <v>192.55273962905281</v>
      </c>
      <c r="C49" s="5">
        <v>6.8</v>
      </c>
      <c r="D49" s="7">
        <v>7.9659068384539138</v>
      </c>
      <c r="E49" s="14">
        <v>450.23361177969707</v>
      </c>
      <c r="F49" s="5">
        <v>15.9</v>
      </c>
      <c r="G49" s="7">
        <v>18.626164519326068</v>
      </c>
      <c r="H49" s="14">
        <v>506.8667704941243</v>
      </c>
      <c r="I49" s="5">
        <v>17.899999999999999</v>
      </c>
      <c r="J49" s="7">
        <v>20.969078295341923</v>
      </c>
      <c r="K49" s="14">
        <v>2.4172105390379502E-2</v>
      </c>
      <c r="L49" s="5">
        <v>8.536379018612521E-4</v>
      </c>
      <c r="M49" s="7">
        <v>1E-3</v>
      </c>
      <c r="N49" s="14">
        <v>239.52139231327047</v>
      </c>
      <c r="O49" s="5">
        <v>8.4586979695431452</v>
      </c>
      <c r="P49" s="7">
        <v>9.9089999999999989</v>
      </c>
      <c r="Q49" s="14">
        <v>290.88711626782691</v>
      </c>
      <c r="R49" s="5">
        <v>10.272678510998306</v>
      </c>
      <c r="S49" s="7">
        <v>12.033999999999999</v>
      </c>
      <c r="U49" s="3" t="s">
        <v>79</v>
      </c>
    </row>
    <row r="50" spans="1:34" x14ac:dyDescent="0.2">
      <c r="A50" s="18" t="s">
        <v>34</v>
      </c>
      <c r="B50" s="14">
        <v>100.78318219291013</v>
      </c>
      <c r="C50" s="12">
        <v>3.5591580791426214</v>
      </c>
      <c r="D50" s="7">
        <v>4.8899999999999997</v>
      </c>
      <c r="E50" s="14">
        <v>224.44352844187964</v>
      </c>
      <c r="F50" s="12">
        <v>7.9262232069249787</v>
      </c>
      <c r="G50" s="7">
        <v>10.89</v>
      </c>
      <c r="H50" s="14" t="s">
        <v>93</v>
      </c>
      <c r="I50" s="12" t="s">
        <v>93</v>
      </c>
      <c r="J50" s="7" t="s">
        <v>93</v>
      </c>
      <c r="K50" s="14">
        <v>92.74525968672711</v>
      </c>
      <c r="L50" s="12">
        <v>3.2752988458367676</v>
      </c>
      <c r="M50" s="7">
        <v>4.5</v>
      </c>
      <c r="N50" s="14">
        <v>216.4056059356966</v>
      </c>
      <c r="O50" s="12">
        <v>7.6423639736191253</v>
      </c>
      <c r="P50" s="7">
        <v>10.5</v>
      </c>
      <c r="Q50" s="14" t="s">
        <v>93</v>
      </c>
      <c r="R50" s="12" t="s">
        <v>93</v>
      </c>
      <c r="S50" s="7" t="s">
        <v>93</v>
      </c>
      <c r="U50" s="3" t="s">
        <v>123</v>
      </c>
    </row>
    <row r="51" spans="1:34" x14ac:dyDescent="0.2">
      <c r="A51" s="18" t="s">
        <v>15</v>
      </c>
      <c r="B51" s="14">
        <v>651.86522440889132</v>
      </c>
      <c r="C51" s="12">
        <v>23.020620399999995</v>
      </c>
      <c r="D51" s="7">
        <v>31.367754598555852</v>
      </c>
      <c r="E51" s="14">
        <v>658.66120345462264</v>
      </c>
      <c r="F51" s="12">
        <v>23.260620399999997</v>
      </c>
      <c r="G51" s="7">
        <v>31.694777110236437</v>
      </c>
      <c r="H51" s="14">
        <v>658.66120345462264</v>
      </c>
      <c r="I51" s="12">
        <v>23.260620399999997</v>
      </c>
      <c r="J51" s="7">
        <v>31.694777110236437</v>
      </c>
      <c r="K51" s="14">
        <v>13.705224408891407</v>
      </c>
      <c r="L51" s="12">
        <v>0.48399999999999999</v>
      </c>
      <c r="M51" s="7">
        <v>0.65949539855585448</v>
      </c>
      <c r="N51" s="14">
        <v>20.501203454622683</v>
      </c>
      <c r="O51" s="12">
        <v>0.72399999999999998</v>
      </c>
      <c r="P51" s="7">
        <v>0.98651791023644342</v>
      </c>
      <c r="Q51" s="14">
        <v>20.501203454622683</v>
      </c>
      <c r="R51" s="12">
        <v>0.72399999999999998</v>
      </c>
      <c r="S51" s="7">
        <v>0.98651791023644342</v>
      </c>
    </row>
    <row r="52" spans="1:34" x14ac:dyDescent="0.2">
      <c r="A52" s="18" t="s">
        <v>81</v>
      </c>
      <c r="B52" s="14">
        <v>70.791448393034131</v>
      </c>
      <c r="C52" s="5">
        <v>2.5</v>
      </c>
      <c r="D52" s="7">
        <v>3.3979895228656383</v>
      </c>
      <c r="E52" s="14">
        <v>116.09797536457596</v>
      </c>
      <c r="F52" s="5">
        <v>4.0999999999999996</v>
      </c>
      <c r="G52" s="7">
        <v>5.5727028174996462</v>
      </c>
      <c r="H52" s="14" t="s">
        <v>93</v>
      </c>
      <c r="I52" s="5" t="s">
        <v>93</v>
      </c>
      <c r="J52" s="7" t="s">
        <v>93</v>
      </c>
      <c r="K52" s="14">
        <v>21.990333333333332</v>
      </c>
      <c r="L52" s="5">
        <v>0.77658862166666653</v>
      </c>
      <c r="M52" s="7">
        <v>1.055536</v>
      </c>
      <c r="N52" s="14">
        <v>69.907000000000011</v>
      </c>
      <c r="O52" s="5">
        <v>2.468765705</v>
      </c>
      <c r="P52" s="7">
        <v>3.3555360000000003</v>
      </c>
      <c r="Q52" s="14" t="s">
        <v>93</v>
      </c>
      <c r="R52" s="5" t="s">
        <v>93</v>
      </c>
      <c r="S52" s="7" t="s">
        <v>93</v>
      </c>
    </row>
    <row r="53" spans="1:34" x14ac:dyDescent="0.2">
      <c r="A53" s="18" t="s">
        <v>18</v>
      </c>
      <c r="B53" s="14">
        <v>133.08792297890415</v>
      </c>
      <c r="C53" s="5">
        <v>4.7</v>
      </c>
      <c r="D53" s="7">
        <v>5.210392184624097</v>
      </c>
      <c r="E53" s="14">
        <v>152.90952852895373</v>
      </c>
      <c r="F53" s="5">
        <v>5.4</v>
      </c>
      <c r="G53" s="7">
        <v>5.9864080419085388</v>
      </c>
      <c r="H53" s="14">
        <v>307.17825286705369</v>
      </c>
      <c r="I53" s="5">
        <v>10.848000000000001</v>
      </c>
      <c r="J53" s="7">
        <v>12.026028599745151</v>
      </c>
      <c r="K53" s="14">
        <v>40.571958738801968</v>
      </c>
      <c r="L53" s="5">
        <v>1.4327987228607915</v>
      </c>
      <c r="M53" s="7">
        <v>1.5883921846240971</v>
      </c>
      <c r="N53" s="14">
        <v>60.393564288851572</v>
      </c>
      <c r="O53" s="5">
        <v>2.1327987228607932</v>
      </c>
      <c r="P53" s="7">
        <v>2.3644080419085389</v>
      </c>
      <c r="Q53" s="14">
        <v>214.66228862695152</v>
      </c>
      <c r="R53" s="5">
        <v>7.5807987228607923</v>
      </c>
      <c r="S53" s="7">
        <v>8.4040285997451516</v>
      </c>
      <c r="U53" s="141"/>
      <c r="V53" s="141"/>
      <c r="W53" s="141"/>
      <c r="X53" s="142"/>
      <c r="Y53" s="141"/>
      <c r="Z53" s="141"/>
      <c r="AA53" s="141"/>
      <c r="AB53" s="141"/>
      <c r="AC53" s="141"/>
      <c r="AD53" s="142"/>
      <c r="AE53" s="141"/>
      <c r="AF53" s="141"/>
      <c r="AG53" s="141"/>
      <c r="AH53" s="141"/>
    </row>
    <row r="54" spans="1:34" x14ac:dyDescent="0.2">
      <c r="A54" s="18" t="s">
        <v>22</v>
      </c>
      <c r="B54" s="14">
        <v>31.742885459436501</v>
      </c>
      <c r="C54" s="12">
        <v>1.121</v>
      </c>
      <c r="D54" s="7">
        <v>1.6811032139317572</v>
      </c>
      <c r="E54" s="14">
        <v>40.634291377601592</v>
      </c>
      <c r="F54" s="12">
        <v>1.4350000000000001</v>
      </c>
      <c r="G54" s="7">
        <v>2.1519920713577805</v>
      </c>
      <c r="H54" s="14">
        <v>50.998159422341779</v>
      </c>
      <c r="I54" s="12">
        <v>1.8009999999999999</v>
      </c>
      <c r="J54" s="7">
        <v>2.7008625230072205</v>
      </c>
      <c r="K54" s="14">
        <v>10.564915758176413</v>
      </c>
      <c r="L54" s="12">
        <v>0.37309999999999999</v>
      </c>
      <c r="M54" s="7">
        <v>0.5595179385530229</v>
      </c>
      <c r="N54" s="14">
        <v>19.456321676341499</v>
      </c>
      <c r="O54" s="12">
        <v>0.68710000000000004</v>
      </c>
      <c r="P54" s="7">
        <v>1.0304067959790459</v>
      </c>
      <c r="Q54" s="14">
        <v>29.820189721081693</v>
      </c>
      <c r="R54" s="12">
        <v>1.0530999999999999</v>
      </c>
      <c r="S54" s="7">
        <v>1.5792772476284864</v>
      </c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</row>
    <row r="55" spans="1:34" x14ac:dyDescent="0.2">
      <c r="A55" s="18" t="s">
        <v>25</v>
      </c>
      <c r="B55" s="14">
        <v>9.0613053943083681</v>
      </c>
      <c r="C55" s="12">
        <v>0.32</v>
      </c>
      <c r="D55" s="7">
        <v>0.43965453773184204</v>
      </c>
      <c r="E55" s="14">
        <v>28.316579357213648</v>
      </c>
      <c r="F55" s="12">
        <v>1</v>
      </c>
      <c r="G55" s="7">
        <v>1.3739204304120063</v>
      </c>
      <c r="H55" s="14">
        <v>92.736797394874699</v>
      </c>
      <c r="I55" s="12">
        <v>3.2749999999999999</v>
      </c>
      <c r="J55" s="7">
        <v>4.499589409599321</v>
      </c>
      <c r="K55" s="14">
        <v>0.98622801597355192</v>
      </c>
      <c r="L55" s="12">
        <v>3.4828642384105983E-2</v>
      </c>
      <c r="M55" s="7">
        <v>4.7654537731842028E-2</v>
      </c>
      <c r="N55" s="14">
        <v>20.321200960513373</v>
      </c>
      <c r="O55" s="12">
        <v>0.71764321192052971</v>
      </c>
      <c r="P55" s="7">
        <v>0.98192043041200627</v>
      </c>
      <c r="Q55" s="14">
        <v>85.008058973495878</v>
      </c>
      <c r="R55" s="12">
        <v>3.0020596026490067</v>
      </c>
      <c r="S55" s="7">
        <v>4.1075894095993206</v>
      </c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</row>
    <row r="56" spans="1:34" x14ac:dyDescent="0.2">
      <c r="A56" s="18" t="s">
        <v>16</v>
      </c>
      <c r="B56" s="14">
        <v>67.959790457312764</v>
      </c>
      <c r="C56" s="11">
        <v>2.4</v>
      </c>
      <c r="D56" s="7">
        <v>2.8114965312190288</v>
      </c>
      <c r="E56" s="14">
        <v>67.959790457312764</v>
      </c>
      <c r="F56" s="11">
        <v>2.4</v>
      </c>
      <c r="G56" s="7">
        <v>2.8114965312190288</v>
      </c>
      <c r="H56" s="14">
        <v>67.959790457312764</v>
      </c>
      <c r="I56" s="11">
        <v>2.4</v>
      </c>
      <c r="J56" s="7">
        <v>2.8114965312190288</v>
      </c>
      <c r="K56" s="14">
        <v>0</v>
      </c>
      <c r="L56" s="11">
        <v>0</v>
      </c>
      <c r="M56" s="7">
        <v>0</v>
      </c>
      <c r="N56" s="14">
        <v>0.2831657935721365</v>
      </c>
      <c r="O56" s="11">
        <v>0.01</v>
      </c>
      <c r="P56" s="7">
        <v>1.1714568880079285E-2</v>
      </c>
      <c r="Q56" s="14">
        <v>0.45306526971541838</v>
      </c>
      <c r="R56" s="11">
        <v>1.6E-2</v>
      </c>
      <c r="S56" s="7">
        <v>1.8743310208126859E-2</v>
      </c>
      <c r="U56" s="141"/>
      <c r="V56" s="141"/>
      <c r="W56" s="141"/>
      <c r="X56" s="141"/>
      <c r="Y56" s="129"/>
      <c r="Z56" s="129"/>
      <c r="AA56" s="129"/>
      <c r="AB56" s="129"/>
      <c r="AC56" s="141"/>
      <c r="AD56" s="141"/>
      <c r="AE56" s="141"/>
      <c r="AF56" s="141"/>
      <c r="AG56" s="141"/>
      <c r="AH56" s="141"/>
    </row>
    <row r="57" spans="1:34" x14ac:dyDescent="0.2">
      <c r="A57" s="18" t="s">
        <v>20</v>
      </c>
      <c r="B57" s="14">
        <v>2809.0046722355942</v>
      </c>
      <c r="C57" s="5">
        <v>99.2</v>
      </c>
      <c r="D57" s="7">
        <v>118.56808721506442</v>
      </c>
      <c r="E57" s="14">
        <v>2809.0046722355942</v>
      </c>
      <c r="F57" s="5">
        <v>99.2</v>
      </c>
      <c r="G57" s="7">
        <v>118.56808721506442</v>
      </c>
      <c r="H57" s="14">
        <v>2809.0046722355942</v>
      </c>
      <c r="I57" s="5">
        <v>99.2</v>
      </c>
      <c r="J57" s="7">
        <v>118.56808721506442</v>
      </c>
      <c r="K57" s="14">
        <v>0</v>
      </c>
      <c r="L57" s="5">
        <v>0</v>
      </c>
      <c r="M57" s="7">
        <v>0</v>
      </c>
      <c r="N57" s="14">
        <v>0</v>
      </c>
      <c r="O57" s="5">
        <v>0</v>
      </c>
      <c r="P57" s="7">
        <v>0</v>
      </c>
      <c r="Q57" s="14">
        <v>0</v>
      </c>
      <c r="R57" s="5">
        <v>0</v>
      </c>
      <c r="S57" s="7">
        <v>0</v>
      </c>
      <c r="U57" s="141"/>
      <c r="V57" s="141"/>
      <c r="W57" s="141"/>
      <c r="X57" s="141"/>
      <c r="Y57" s="143"/>
      <c r="Z57" s="143"/>
      <c r="AA57" s="143"/>
      <c r="AB57" s="143"/>
      <c r="AC57" s="141"/>
      <c r="AD57" s="141"/>
      <c r="AE57" s="141"/>
      <c r="AF57" s="141"/>
      <c r="AG57" s="141"/>
      <c r="AH57" s="141"/>
    </row>
    <row r="58" spans="1:34" x14ac:dyDescent="0.2">
      <c r="A58" s="18" t="s">
        <v>32</v>
      </c>
      <c r="B58" s="14">
        <v>0.39817414696304687</v>
      </c>
      <c r="C58" s="5">
        <v>1.4061519999999999E-2</v>
      </c>
      <c r="D58" s="7">
        <v>1.4087401319552599E-2</v>
      </c>
      <c r="E58" s="14">
        <v>0.39817414696304687</v>
      </c>
      <c r="F58" s="5">
        <v>1.4061519999999999E-2</v>
      </c>
      <c r="G58" s="7">
        <v>1.4087401319552599E-2</v>
      </c>
      <c r="H58" s="14" t="s">
        <v>93</v>
      </c>
      <c r="I58" s="5" t="s">
        <v>93</v>
      </c>
      <c r="J58" s="7" t="s">
        <v>93</v>
      </c>
      <c r="K58" s="14">
        <v>0</v>
      </c>
      <c r="L58" s="5">
        <v>0</v>
      </c>
      <c r="M58" s="7">
        <v>0</v>
      </c>
      <c r="N58" s="14">
        <v>0</v>
      </c>
      <c r="O58" s="5">
        <v>0</v>
      </c>
      <c r="P58" s="7">
        <v>0</v>
      </c>
      <c r="Q58" s="14" t="s">
        <v>93</v>
      </c>
      <c r="R58" s="5" t="s">
        <v>93</v>
      </c>
      <c r="S58" s="7" t="s">
        <v>93</v>
      </c>
      <c r="U58" s="141"/>
      <c r="V58" s="141"/>
      <c r="W58" s="141"/>
      <c r="X58" s="144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</row>
    <row r="59" spans="1:34" x14ac:dyDescent="0.2">
      <c r="A59" s="18" t="s">
        <v>33</v>
      </c>
      <c r="B59" s="14">
        <v>11.326631742885461</v>
      </c>
      <c r="C59" s="5">
        <v>0.4</v>
      </c>
      <c r="D59" s="7">
        <v>0.4392467789890982</v>
      </c>
      <c r="E59" s="14">
        <v>14.158289678606824</v>
      </c>
      <c r="F59" s="5">
        <v>0.5</v>
      </c>
      <c r="G59" s="7">
        <v>0.54905847373637262</v>
      </c>
      <c r="H59" s="14" t="s">
        <v>93</v>
      </c>
      <c r="I59" s="5" t="s">
        <v>93</v>
      </c>
      <c r="J59" s="7" t="s">
        <v>93</v>
      </c>
      <c r="K59" s="14">
        <v>0</v>
      </c>
      <c r="L59" s="5">
        <v>0</v>
      </c>
      <c r="M59" s="7">
        <v>0</v>
      </c>
      <c r="N59" s="14">
        <v>0</v>
      </c>
      <c r="O59" s="5">
        <v>0</v>
      </c>
      <c r="P59" s="7">
        <v>0</v>
      </c>
      <c r="Q59" s="14" t="s">
        <v>93</v>
      </c>
      <c r="R59" s="5" t="s">
        <v>93</v>
      </c>
      <c r="S59" s="7" t="s">
        <v>93</v>
      </c>
      <c r="U59" s="141"/>
      <c r="V59" s="141"/>
      <c r="W59" s="141"/>
      <c r="X59" s="145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</row>
    <row r="60" spans="1:34" ht="15" thickBot="1" x14ac:dyDescent="0.25">
      <c r="A60" s="89" t="s">
        <v>21</v>
      </c>
      <c r="B60" s="16">
        <v>1296.8993345603851</v>
      </c>
      <c r="C60" s="59">
        <v>45.8</v>
      </c>
      <c r="D60" s="17">
        <v>49.921999999999997</v>
      </c>
      <c r="E60" s="16">
        <v>1296.8993345603851</v>
      </c>
      <c r="F60" s="59">
        <v>45.8</v>
      </c>
      <c r="G60" s="17">
        <v>49.921999999999997</v>
      </c>
      <c r="H60" s="16" t="s">
        <v>93</v>
      </c>
      <c r="I60" s="59" t="s">
        <v>93</v>
      </c>
      <c r="J60" s="17" t="s">
        <v>93</v>
      </c>
      <c r="K60" s="16">
        <v>0</v>
      </c>
      <c r="L60" s="59">
        <v>0</v>
      </c>
      <c r="M60" s="17">
        <v>0</v>
      </c>
      <c r="N60" s="16">
        <v>0</v>
      </c>
      <c r="O60" s="59">
        <v>0</v>
      </c>
      <c r="P60" s="17">
        <v>0</v>
      </c>
      <c r="Q60" s="16" t="s">
        <v>93</v>
      </c>
      <c r="R60" s="59" t="s">
        <v>93</v>
      </c>
      <c r="S60" s="17" t="s">
        <v>93</v>
      </c>
      <c r="U60" s="141"/>
      <c r="V60" s="141"/>
      <c r="W60" s="141"/>
      <c r="X60" s="144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</row>
    <row r="61" spans="1:34" ht="15" thickBot="1" x14ac:dyDescent="0.25">
      <c r="A61" s="61" t="s">
        <v>116</v>
      </c>
      <c r="B61" s="60">
        <f>SUM(B40:B60)</f>
        <v>203109.19270946717</v>
      </c>
      <c r="C61" s="63">
        <f t="shared" ref="C61:S61" si="11">SUM(C40:C60)</f>
        <v>7174.920551634832</v>
      </c>
      <c r="D61" s="62">
        <f t="shared" si="11"/>
        <v>7685.1184360754405</v>
      </c>
      <c r="E61" s="60">
        <f t="shared" si="11"/>
        <v>228396.80442362468</v>
      </c>
      <c r="F61" s="63">
        <f t="shared" si="11"/>
        <v>8067.8234985203044</v>
      </c>
      <c r="G61" s="62">
        <f t="shared" si="11"/>
        <v>8681.6634237152557</v>
      </c>
      <c r="H61" s="60">
        <f t="shared" si="11"/>
        <v>241351.45350756153</v>
      </c>
      <c r="I61" s="63">
        <f t="shared" si="11"/>
        <v>8524.8509606195366</v>
      </c>
      <c r="J61" s="62">
        <f t="shared" si="11"/>
        <v>9167.7799196842134</v>
      </c>
      <c r="K61" s="60">
        <f t="shared" si="11"/>
        <v>38542.605647111886</v>
      </c>
      <c r="L61" s="63">
        <f t="shared" si="11"/>
        <v>1361.190358827756</v>
      </c>
      <c r="M61" s="62">
        <f t="shared" si="11"/>
        <v>1573.3081574973064</v>
      </c>
      <c r="N61" s="60">
        <f t="shared" si="11"/>
        <v>63585.029290076971</v>
      </c>
      <c r="O61" s="63">
        <f t="shared" si="11"/>
        <v>2245.7544889790679</v>
      </c>
      <c r="P61" s="62">
        <f t="shared" si="11"/>
        <v>2559.3311083255658</v>
      </c>
      <c r="Q61" s="60">
        <f t="shared" si="11"/>
        <v>80771.945236756263</v>
      </c>
      <c r="R61" s="63">
        <f t="shared" si="11"/>
        <v>2852.4544760360482</v>
      </c>
      <c r="S61" s="62">
        <f t="shared" si="11"/>
        <v>3218.7878132804753</v>
      </c>
      <c r="U61" s="141"/>
      <c r="V61" s="141"/>
      <c r="W61" s="141"/>
      <c r="X61" s="144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</row>
    <row r="62" spans="1:34" ht="15" thickBot="1" x14ac:dyDescent="0.25">
      <c r="A62" s="61" t="s">
        <v>117</v>
      </c>
      <c r="B62" s="60">
        <v>203825.8</v>
      </c>
      <c r="C62" s="63">
        <v>7198.42</v>
      </c>
      <c r="D62" s="62">
        <v>8320.18</v>
      </c>
      <c r="E62" s="60">
        <v>228396.80442362468</v>
      </c>
      <c r="F62" s="63">
        <v>8067.8234985203044</v>
      </c>
      <c r="G62" s="62">
        <v>8681.6634237152557</v>
      </c>
      <c r="H62" s="48">
        <f>E62/B62*E62</f>
        <v>255929.8198310688</v>
      </c>
      <c r="I62" s="49">
        <f>F62/C62*F62</f>
        <v>9042.2309344656751</v>
      </c>
      <c r="J62" s="50">
        <f>G62/D62*G62</f>
        <v>9058.8520684258383</v>
      </c>
      <c r="K62" s="133">
        <v>53842.39</v>
      </c>
      <c r="L62" s="134">
        <v>1901.53</v>
      </c>
      <c r="M62" s="135">
        <v>2197.85</v>
      </c>
      <c r="N62" s="133">
        <v>63585.029290076971</v>
      </c>
      <c r="O62" s="134">
        <v>2245.7544889790679</v>
      </c>
      <c r="P62" s="135">
        <v>2559.3311083255658</v>
      </c>
      <c r="Q62" s="48">
        <f>N62/K62*N62</f>
        <v>75090.573613466011</v>
      </c>
      <c r="R62" s="49">
        <f>O62/L62*O62</f>
        <v>2652.2922198280517</v>
      </c>
      <c r="S62" s="50">
        <f>P62/M62*P62</f>
        <v>2980.2651327629137</v>
      </c>
      <c r="U62" s="141"/>
      <c r="V62" s="141"/>
      <c r="W62" s="141"/>
      <c r="X62" s="144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</row>
    <row r="63" spans="1:34" x14ac:dyDescent="0.2">
      <c r="A63" s="90" t="s">
        <v>94</v>
      </c>
      <c r="B63" s="138"/>
      <c r="C63" s="138"/>
      <c r="D63" s="138"/>
      <c r="E63" s="138"/>
      <c r="F63" s="138"/>
      <c r="G63" s="138"/>
      <c r="H63" s="139"/>
      <c r="I63" s="139"/>
      <c r="J63" s="139"/>
      <c r="K63" s="140"/>
      <c r="L63" s="140"/>
      <c r="M63" s="140"/>
      <c r="N63" s="140"/>
      <c r="O63" s="140"/>
      <c r="P63" s="140"/>
      <c r="Q63" s="139"/>
      <c r="R63" s="139"/>
      <c r="S63" s="139"/>
      <c r="U63" s="141"/>
      <c r="V63" s="141"/>
      <c r="W63" s="141"/>
      <c r="X63" s="144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</row>
    <row r="64" spans="1:34" ht="16.5" x14ac:dyDescent="0.2">
      <c r="A64" s="3" t="s">
        <v>29</v>
      </c>
      <c r="H64" s="136"/>
      <c r="I64" s="136"/>
      <c r="J64" s="136"/>
      <c r="K64" s="137"/>
      <c r="L64" s="137"/>
      <c r="M64" s="137"/>
      <c r="N64" s="137"/>
      <c r="O64" s="137"/>
      <c r="P64" s="137"/>
      <c r="Q64" s="136"/>
      <c r="R64" s="136"/>
      <c r="S64" s="136"/>
      <c r="U64" s="141"/>
      <c r="V64" s="141"/>
      <c r="W64" s="141"/>
      <c r="X64" s="146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</row>
    <row r="65" spans="1:34" ht="16.5" x14ac:dyDescent="0.2">
      <c r="A65" s="3" t="s">
        <v>122</v>
      </c>
      <c r="U65" s="141"/>
      <c r="V65" s="141"/>
      <c r="W65" s="141"/>
      <c r="X65" s="146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</row>
    <row r="66" spans="1:34" ht="16.5" x14ac:dyDescent="0.2">
      <c r="A66" s="3" t="s">
        <v>118</v>
      </c>
      <c r="U66" s="141"/>
      <c r="V66" s="141"/>
      <c r="W66" s="141"/>
      <c r="X66" s="147"/>
      <c r="Y66" s="130"/>
      <c r="Z66" s="130"/>
      <c r="AA66" s="130"/>
      <c r="AB66" s="130"/>
      <c r="AC66" s="141"/>
      <c r="AD66" s="141"/>
      <c r="AE66" s="141"/>
      <c r="AF66" s="141"/>
      <c r="AG66" s="141"/>
      <c r="AH66" s="141"/>
    </row>
    <row r="67" spans="1:34" x14ac:dyDescent="0.2">
      <c r="A67" s="3" t="s">
        <v>123</v>
      </c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</row>
    <row r="68" spans="1:34" x14ac:dyDescent="0.2">
      <c r="A68" s="90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</row>
    <row r="69" spans="1:34" x14ac:dyDescent="0.2">
      <c r="A69" s="141"/>
      <c r="B69" s="141"/>
      <c r="C69" s="141"/>
      <c r="D69" s="141"/>
    </row>
    <row r="70" spans="1:34" x14ac:dyDescent="0.2">
      <c r="A70" s="141"/>
      <c r="B70" s="141"/>
      <c r="C70" s="141"/>
      <c r="D70" s="141"/>
    </row>
    <row r="71" spans="1:34" x14ac:dyDescent="0.2">
      <c r="A71" s="141"/>
      <c r="B71" s="141"/>
      <c r="C71" s="141"/>
      <c r="D71" s="141"/>
    </row>
  </sheetData>
  <sortState ref="A6:S26">
    <sortCondition descending="1" ref="P6:P26"/>
  </sortState>
  <mergeCells count="21">
    <mergeCell ref="A4:A5"/>
    <mergeCell ref="Q4:S4"/>
    <mergeCell ref="B4:D4"/>
    <mergeCell ref="E4:G4"/>
    <mergeCell ref="H4:J4"/>
    <mergeCell ref="K4:M4"/>
    <mergeCell ref="N4:P4"/>
    <mergeCell ref="Q38:S38"/>
    <mergeCell ref="Z38:AA38"/>
    <mergeCell ref="AF38:AG38"/>
    <mergeCell ref="U38:U39"/>
    <mergeCell ref="V38:W38"/>
    <mergeCell ref="X38:Y38"/>
    <mergeCell ref="AB38:AC38"/>
    <mergeCell ref="AD38:AE38"/>
    <mergeCell ref="A38:A39"/>
    <mergeCell ref="B38:D38"/>
    <mergeCell ref="E38:G38"/>
    <mergeCell ref="K38:M38"/>
    <mergeCell ref="N38:P38"/>
    <mergeCell ref="H38:J38"/>
  </mergeCells>
  <conditionalFormatting sqref="A40:A42 A55:A57">
    <cfRule type="duplicateValues" dxfId="19" priority="39"/>
  </conditionalFormatting>
  <conditionalFormatting sqref="A58">
    <cfRule type="duplicateValues" dxfId="18" priority="38"/>
  </conditionalFormatting>
  <conditionalFormatting sqref="A43:A54">
    <cfRule type="duplicateValues" dxfId="17" priority="36"/>
  </conditionalFormatting>
  <conditionalFormatting sqref="A66">
    <cfRule type="duplicateValues" dxfId="16" priority="35"/>
  </conditionalFormatting>
  <conditionalFormatting sqref="A64:A65">
    <cfRule type="duplicateValues" dxfId="15" priority="33"/>
  </conditionalFormatting>
  <conditionalFormatting sqref="A59">
    <cfRule type="duplicateValues" dxfId="14" priority="31"/>
  </conditionalFormatting>
  <conditionalFormatting sqref="A60">
    <cfRule type="duplicateValues" dxfId="13" priority="30"/>
  </conditionalFormatting>
  <conditionalFormatting sqref="U40:U41">
    <cfRule type="duplicateValues" dxfId="12" priority="29"/>
  </conditionalFormatting>
  <conditionalFormatting sqref="U42:U45">
    <cfRule type="duplicateValues" dxfId="11" priority="27"/>
  </conditionalFormatting>
  <conditionalFormatting sqref="U49">
    <cfRule type="duplicateValues" dxfId="10" priority="22"/>
  </conditionalFormatting>
  <conditionalFormatting sqref="U48">
    <cfRule type="duplicateValues" dxfId="9" priority="21"/>
  </conditionalFormatting>
  <conditionalFormatting sqref="X58:X59">
    <cfRule type="duplicateValues" dxfId="8" priority="15"/>
  </conditionalFormatting>
  <conditionalFormatting sqref="X60:X63">
    <cfRule type="duplicateValues" dxfId="7" priority="41"/>
  </conditionalFormatting>
  <conditionalFormatting sqref="A6:A8 A21:A23">
    <cfRule type="duplicateValues" dxfId="6" priority="8"/>
  </conditionalFormatting>
  <conditionalFormatting sqref="A24">
    <cfRule type="duplicateValues" dxfId="5" priority="7"/>
  </conditionalFormatting>
  <conditionalFormatting sqref="A9:A20">
    <cfRule type="duplicateValues" dxfId="4" priority="6"/>
  </conditionalFormatting>
  <conditionalFormatting sqref="A25">
    <cfRule type="duplicateValues" dxfId="3" priority="5"/>
  </conditionalFormatting>
  <conditionalFormatting sqref="A26">
    <cfRule type="duplicateValues" dxfId="2" priority="4"/>
  </conditionalFormatting>
  <conditionalFormatting sqref="A32">
    <cfRule type="duplicateValues" dxfId="1" priority="2"/>
  </conditionalFormatting>
  <conditionalFormatting sqref="A30:A3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85" zoomScaleNormal="85" workbookViewId="0"/>
  </sheetViews>
  <sheetFormatPr defaultRowHeight="14.25" x14ac:dyDescent="0.2"/>
  <cols>
    <col min="1" max="1" width="44.375" customWidth="1"/>
    <col min="2" max="3" width="9" style="3" customWidth="1"/>
  </cols>
  <sheetData>
    <row r="1" spans="1:15" s="3" customFormat="1" ht="15" x14ac:dyDescent="0.25">
      <c r="A1" s="2" t="s">
        <v>160</v>
      </c>
    </row>
    <row r="2" spans="1:15" s="3" customFormat="1" ht="15" thickBot="1" x14ac:dyDescent="0.25"/>
    <row r="3" spans="1:15" ht="30.75" thickBot="1" x14ac:dyDescent="0.25">
      <c r="A3" s="64" t="s">
        <v>35</v>
      </c>
      <c r="B3" s="65" t="s">
        <v>144</v>
      </c>
      <c r="C3" s="65" t="s">
        <v>143</v>
      </c>
      <c r="D3" s="65" t="s">
        <v>36</v>
      </c>
      <c r="E3" s="65" t="s">
        <v>37</v>
      </c>
      <c r="F3" s="65" t="s">
        <v>38</v>
      </c>
      <c r="G3" s="65" t="s">
        <v>39</v>
      </c>
      <c r="H3" s="65" t="s">
        <v>40</v>
      </c>
      <c r="I3" s="65" t="s">
        <v>41</v>
      </c>
      <c r="J3" s="65" t="s">
        <v>42</v>
      </c>
      <c r="K3" s="65" t="s">
        <v>43</v>
      </c>
      <c r="L3" s="65" t="s">
        <v>44</v>
      </c>
      <c r="M3" s="65" t="s">
        <v>45</v>
      </c>
      <c r="N3" s="65" t="s">
        <v>46</v>
      </c>
      <c r="O3" s="66" t="s">
        <v>47</v>
      </c>
    </row>
    <row r="4" spans="1:15" x14ac:dyDescent="0.2">
      <c r="A4" s="67" t="s">
        <v>48</v>
      </c>
      <c r="B4" s="160"/>
      <c r="C4" s="160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68">
        <v>18</v>
      </c>
    </row>
    <row r="5" spans="1:15" x14ac:dyDescent="0.2">
      <c r="A5" s="69" t="s">
        <v>49</v>
      </c>
      <c r="B5" s="161"/>
      <c r="C5" s="161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70">
        <v>5</v>
      </c>
    </row>
    <row r="6" spans="1:15" x14ac:dyDescent="0.2">
      <c r="A6" s="67" t="s">
        <v>50</v>
      </c>
      <c r="B6" s="160"/>
      <c r="C6" s="160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68">
        <v>9</v>
      </c>
    </row>
    <row r="7" spans="1:15" ht="24.75" customHeight="1" x14ac:dyDescent="0.2">
      <c r="A7" s="71" t="s">
        <v>51</v>
      </c>
      <c r="B7" s="162">
        <v>28</v>
      </c>
      <c r="C7" s="162">
        <v>17</v>
      </c>
      <c r="D7" s="38">
        <v>21</v>
      </c>
      <c r="E7" s="38">
        <v>16</v>
      </c>
      <c r="F7" s="38">
        <v>33</v>
      </c>
      <c r="G7" s="38">
        <v>34</v>
      </c>
      <c r="H7" s="38">
        <v>30</v>
      </c>
      <c r="I7" s="38">
        <v>43</v>
      </c>
      <c r="J7" s="38">
        <v>34</v>
      </c>
      <c r="K7" s="38">
        <v>37</v>
      </c>
      <c r="L7" s="38">
        <v>45</v>
      </c>
      <c r="M7" s="38">
        <v>52</v>
      </c>
      <c r="N7" s="38">
        <v>33</v>
      </c>
      <c r="O7" s="72">
        <v>32</v>
      </c>
    </row>
    <row r="8" spans="1:15" x14ac:dyDescent="0.2">
      <c r="A8" s="67" t="s">
        <v>52</v>
      </c>
      <c r="B8" s="160"/>
      <c r="C8" s="16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73">
        <v>43104</v>
      </c>
    </row>
    <row r="9" spans="1:15" x14ac:dyDescent="0.2">
      <c r="A9" s="69" t="s">
        <v>53</v>
      </c>
      <c r="B9" s="161"/>
      <c r="C9" s="16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74">
        <v>17482</v>
      </c>
    </row>
    <row r="10" spans="1:15" x14ac:dyDescent="0.2">
      <c r="A10" s="67" t="s">
        <v>54</v>
      </c>
      <c r="B10" s="160"/>
      <c r="C10" s="16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73">
        <v>32842</v>
      </c>
    </row>
    <row r="11" spans="1:15" ht="24.75" customHeight="1" x14ac:dyDescent="0.2">
      <c r="A11" s="71" t="s">
        <v>55</v>
      </c>
      <c r="B11" s="39">
        <v>55164</v>
      </c>
      <c r="C11" s="39">
        <v>48541</v>
      </c>
      <c r="D11" s="39">
        <v>36958</v>
      </c>
      <c r="E11" s="39">
        <v>35201</v>
      </c>
      <c r="F11" s="39">
        <v>78237</v>
      </c>
      <c r="G11" s="39">
        <v>87533</v>
      </c>
      <c r="H11" s="39">
        <v>112369</v>
      </c>
      <c r="I11" s="39">
        <v>99854</v>
      </c>
      <c r="J11" s="39">
        <v>51037</v>
      </c>
      <c r="K11" s="39">
        <v>64596</v>
      </c>
      <c r="L11" s="39">
        <v>76026</v>
      </c>
      <c r="M11" s="39">
        <v>63669</v>
      </c>
      <c r="N11" s="39">
        <v>72177.2</v>
      </c>
      <c r="O11" s="75">
        <v>93428</v>
      </c>
    </row>
    <row r="12" spans="1:15" x14ac:dyDescent="0.2">
      <c r="A12" s="67" t="s">
        <v>56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76">
        <v>206.78200000000001</v>
      </c>
    </row>
    <row r="13" spans="1:15" x14ac:dyDescent="0.2">
      <c r="A13" s="69" t="s">
        <v>57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77">
        <v>93.822999999999993</v>
      </c>
    </row>
    <row r="14" spans="1:15" x14ac:dyDescent="0.2">
      <c r="A14" s="67" t="s">
        <v>58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76">
        <v>358.15100000000001</v>
      </c>
    </row>
    <row r="15" spans="1:15" ht="24.75" customHeight="1" x14ac:dyDescent="0.2">
      <c r="A15" s="71" t="s">
        <v>59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78">
        <v>658.75699999999995</v>
      </c>
    </row>
    <row r="16" spans="1:15" x14ac:dyDescent="0.2">
      <c r="A16" s="67" t="s">
        <v>60</v>
      </c>
      <c r="B16" s="163">
        <v>3219</v>
      </c>
      <c r="C16" s="163">
        <v>7518</v>
      </c>
      <c r="D16" s="163">
        <v>141</v>
      </c>
      <c r="E16" s="34">
        <v>2455</v>
      </c>
      <c r="F16" s="34">
        <v>5466</v>
      </c>
      <c r="G16" s="34">
        <v>3764</v>
      </c>
      <c r="H16" s="34">
        <v>13240</v>
      </c>
      <c r="I16" s="34">
        <v>14424</v>
      </c>
      <c r="J16" s="34">
        <v>25749</v>
      </c>
      <c r="K16" s="34">
        <v>12058</v>
      </c>
      <c r="L16" s="34">
        <v>9751.23</v>
      </c>
      <c r="M16" s="34">
        <v>8353</v>
      </c>
      <c r="N16" s="34">
        <v>219.84</v>
      </c>
      <c r="O16" s="79">
        <v>315.3</v>
      </c>
    </row>
    <row r="17" spans="1:15" x14ac:dyDescent="0.2">
      <c r="A17" s="69" t="s">
        <v>61</v>
      </c>
      <c r="B17" s="35">
        <v>1254</v>
      </c>
      <c r="C17" s="35">
        <v>1504</v>
      </c>
      <c r="D17" s="35">
        <v>9927</v>
      </c>
      <c r="E17" s="35">
        <v>10829</v>
      </c>
      <c r="F17" s="35">
        <v>23808</v>
      </c>
      <c r="G17" s="35">
        <v>14707</v>
      </c>
      <c r="H17" s="35">
        <v>30627</v>
      </c>
      <c r="I17" s="35">
        <v>20019</v>
      </c>
      <c r="J17" s="35">
        <v>11411</v>
      </c>
      <c r="K17" s="35">
        <v>6989</v>
      </c>
      <c r="L17" s="35">
        <v>21511.82</v>
      </c>
      <c r="M17" s="35">
        <v>7911</v>
      </c>
      <c r="N17" s="35">
        <v>6387</v>
      </c>
      <c r="O17" s="80">
        <v>5917</v>
      </c>
    </row>
    <row r="18" spans="1:15" ht="16.5" x14ac:dyDescent="0.2">
      <c r="A18" s="67" t="s">
        <v>62</v>
      </c>
      <c r="B18" s="30">
        <v>453</v>
      </c>
      <c r="C18" s="30">
        <v>50</v>
      </c>
      <c r="D18" s="30">
        <v>483</v>
      </c>
      <c r="E18" s="30">
        <v>444</v>
      </c>
      <c r="F18" s="30">
        <v>39</v>
      </c>
      <c r="G18" s="34">
        <v>3120</v>
      </c>
      <c r="H18" s="34">
        <v>2360</v>
      </c>
      <c r="I18" s="34">
        <v>935</v>
      </c>
      <c r="J18" s="34">
        <v>991</v>
      </c>
      <c r="K18" s="34">
        <v>1151</v>
      </c>
      <c r="L18" s="34">
        <v>204</v>
      </c>
      <c r="M18" s="34">
        <v>6864</v>
      </c>
      <c r="N18" s="34">
        <v>164.3</v>
      </c>
      <c r="O18" s="79">
        <v>6825</v>
      </c>
    </row>
    <row r="19" spans="1:15" ht="16.5" x14ac:dyDescent="0.2">
      <c r="A19" s="69" t="s">
        <v>63</v>
      </c>
      <c r="B19" s="31">
        <v>0</v>
      </c>
      <c r="C19" s="31">
        <v>0</v>
      </c>
      <c r="D19" s="31">
        <v>566</v>
      </c>
      <c r="E19" s="31">
        <v>961</v>
      </c>
      <c r="F19" s="31">
        <v>410</v>
      </c>
      <c r="G19" s="35">
        <v>247</v>
      </c>
      <c r="H19" s="35">
        <v>2147</v>
      </c>
      <c r="I19" s="35">
        <v>407</v>
      </c>
      <c r="J19" s="35">
        <v>432</v>
      </c>
      <c r="K19" s="35">
        <v>457</v>
      </c>
      <c r="L19" s="35">
        <v>1244</v>
      </c>
      <c r="M19" s="35">
        <v>1214</v>
      </c>
      <c r="N19" s="35">
        <v>9484.0229999999992</v>
      </c>
      <c r="O19" s="80">
        <v>1113</v>
      </c>
    </row>
    <row r="20" spans="1:15" x14ac:dyDescent="0.2">
      <c r="A20" s="67" t="s">
        <v>64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76">
        <v>66.119</v>
      </c>
    </row>
    <row r="21" spans="1:15" x14ac:dyDescent="0.2">
      <c r="A21" s="69" t="s">
        <v>65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77">
        <v>3.948</v>
      </c>
    </row>
    <row r="22" spans="1:15" ht="24.75" customHeight="1" x14ac:dyDescent="0.2">
      <c r="A22" s="81" t="s">
        <v>66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82">
        <v>70.066999999999993</v>
      </c>
    </row>
    <row r="23" spans="1:15" x14ac:dyDescent="0.2">
      <c r="A23" s="69" t="s">
        <v>67</v>
      </c>
      <c r="B23" s="36">
        <v>173</v>
      </c>
      <c r="C23" s="36">
        <v>203</v>
      </c>
      <c r="D23" s="36">
        <v>186</v>
      </c>
      <c r="E23" s="36">
        <v>159</v>
      </c>
      <c r="F23" s="36">
        <v>280</v>
      </c>
      <c r="G23" s="36">
        <v>186</v>
      </c>
      <c r="H23" s="36">
        <v>133</v>
      </c>
      <c r="I23" s="36">
        <v>200</v>
      </c>
      <c r="J23" s="36">
        <v>314</v>
      </c>
      <c r="K23" s="36">
        <v>191</v>
      </c>
      <c r="L23" s="36">
        <v>246</v>
      </c>
      <c r="M23" s="36">
        <v>159</v>
      </c>
      <c r="N23" s="36">
        <v>212</v>
      </c>
      <c r="O23" s="77">
        <v>312.7</v>
      </c>
    </row>
    <row r="24" spans="1:15" x14ac:dyDescent="0.2">
      <c r="A24" s="67" t="s">
        <v>68</v>
      </c>
      <c r="B24" s="37">
        <v>189</v>
      </c>
      <c r="C24" s="37">
        <v>128</v>
      </c>
      <c r="D24" s="37">
        <v>218</v>
      </c>
      <c r="E24" s="37">
        <v>195</v>
      </c>
      <c r="F24" s="37">
        <v>182</v>
      </c>
      <c r="G24" s="37">
        <v>553</v>
      </c>
      <c r="H24" s="37">
        <v>574</v>
      </c>
      <c r="I24" s="37">
        <v>1359</v>
      </c>
      <c r="J24" s="37">
        <v>963</v>
      </c>
      <c r="K24" s="37">
        <v>1202</v>
      </c>
      <c r="L24" s="37">
        <v>1095</v>
      </c>
      <c r="M24" s="37">
        <v>1084</v>
      </c>
      <c r="N24" s="37">
        <v>1267</v>
      </c>
      <c r="O24" s="76">
        <v>1264.5999999999999</v>
      </c>
    </row>
    <row r="25" spans="1:15" ht="24.75" customHeight="1" x14ac:dyDescent="0.2">
      <c r="A25" s="71" t="s">
        <v>69</v>
      </c>
      <c r="B25" s="42">
        <v>361</v>
      </c>
      <c r="C25" s="42">
        <v>331</v>
      </c>
      <c r="D25" s="42">
        <v>404</v>
      </c>
      <c r="E25" s="42">
        <v>354</v>
      </c>
      <c r="F25" s="42">
        <v>462</v>
      </c>
      <c r="G25" s="42">
        <v>739</v>
      </c>
      <c r="H25" s="42">
        <v>707</v>
      </c>
      <c r="I25" s="42">
        <v>1559</v>
      </c>
      <c r="J25" s="42">
        <v>1277</v>
      </c>
      <c r="K25" s="42">
        <v>1393</v>
      </c>
      <c r="L25" s="42">
        <v>1341</v>
      </c>
      <c r="M25" s="42">
        <v>1243</v>
      </c>
      <c r="N25" s="42">
        <f>SUM(N23:N24)</f>
        <v>1479</v>
      </c>
      <c r="O25" s="78">
        <v>1577.32</v>
      </c>
    </row>
    <row r="26" spans="1:15" x14ac:dyDescent="0.2">
      <c r="A26" s="67" t="s">
        <v>70</v>
      </c>
      <c r="B26" s="30"/>
      <c r="C26" s="30"/>
      <c r="D26" s="30"/>
      <c r="E26" s="30"/>
      <c r="F26" s="30"/>
      <c r="G26" s="34"/>
      <c r="H26" s="34"/>
      <c r="I26" s="34"/>
      <c r="J26" s="34"/>
      <c r="K26" s="34"/>
      <c r="L26" s="34"/>
      <c r="M26" s="34"/>
      <c r="N26" s="34">
        <v>1</v>
      </c>
      <c r="O26" s="79">
        <v>0</v>
      </c>
    </row>
    <row r="27" spans="1:15" x14ac:dyDescent="0.2">
      <c r="A27" s="69" t="s">
        <v>71</v>
      </c>
      <c r="B27" s="31">
        <v>4</v>
      </c>
      <c r="C27" s="31">
        <v>14</v>
      </c>
      <c r="D27" s="31">
        <v>29</v>
      </c>
      <c r="E27" s="31">
        <v>18</v>
      </c>
      <c r="F27" s="31">
        <v>29</v>
      </c>
      <c r="G27" s="31">
        <v>5</v>
      </c>
      <c r="H27" s="31">
        <v>16</v>
      </c>
      <c r="I27" s="31">
        <v>19</v>
      </c>
      <c r="J27" s="31">
        <v>15</v>
      </c>
      <c r="K27" s="31">
        <v>9</v>
      </c>
      <c r="L27" s="31">
        <v>10</v>
      </c>
      <c r="M27" s="31">
        <v>3</v>
      </c>
      <c r="N27" s="31">
        <v>16</v>
      </c>
      <c r="O27" s="74">
        <v>11</v>
      </c>
    </row>
    <row r="28" spans="1:15" x14ac:dyDescent="0.2">
      <c r="A28" s="67" t="s">
        <v>72</v>
      </c>
      <c r="B28" s="30">
        <v>0</v>
      </c>
      <c r="C28" s="30">
        <v>1</v>
      </c>
      <c r="D28" s="30">
        <v>1</v>
      </c>
      <c r="E28" s="30">
        <v>0</v>
      </c>
      <c r="F28" s="30">
        <v>2</v>
      </c>
      <c r="G28" s="30">
        <v>5</v>
      </c>
      <c r="H28" s="30">
        <v>2</v>
      </c>
      <c r="I28" s="30">
        <v>2</v>
      </c>
      <c r="J28" s="30">
        <v>0</v>
      </c>
      <c r="K28" s="30">
        <v>2</v>
      </c>
      <c r="L28" s="30">
        <v>1</v>
      </c>
      <c r="M28" s="30">
        <v>0</v>
      </c>
      <c r="N28" s="30">
        <v>1</v>
      </c>
      <c r="O28" s="73">
        <v>0</v>
      </c>
    </row>
    <row r="29" spans="1:15" ht="24.75" customHeight="1" x14ac:dyDescent="0.2">
      <c r="A29" s="71" t="s">
        <v>73</v>
      </c>
      <c r="B29" s="38">
        <v>4</v>
      </c>
      <c r="C29" s="38">
        <v>15</v>
      </c>
      <c r="D29" s="38">
        <v>30</v>
      </c>
      <c r="E29" s="38">
        <v>18</v>
      </c>
      <c r="F29" s="38">
        <v>31</v>
      </c>
      <c r="G29" s="38">
        <v>10</v>
      </c>
      <c r="H29" s="38">
        <v>18</v>
      </c>
      <c r="I29" s="38">
        <v>21</v>
      </c>
      <c r="J29" s="38">
        <v>15</v>
      </c>
      <c r="K29" s="38">
        <v>11</v>
      </c>
      <c r="L29" s="38">
        <v>11</v>
      </c>
      <c r="M29" s="38">
        <v>3</v>
      </c>
      <c r="N29" s="38">
        <v>18</v>
      </c>
      <c r="O29" s="72">
        <v>11</v>
      </c>
    </row>
    <row r="30" spans="1:15" x14ac:dyDescent="0.2">
      <c r="A30" s="67" t="s">
        <v>74</v>
      </c>
      <c r="B30" s="30">
        <v>7</v>
      </c>
      <c r="C30" s="30">
        <v>7</v>
      </c>
      <c r="D30" s="30">
        <v>14</v>
      </c>
      <c r="E30" s="30">
        <v>10</v>
      </c>
      <c r="F30" s="30">
        <v>6</v>
      </c>
      <c r="G30" s="30">
        <v>14</v>
      </c>
      <c r="H30" s="30">
        <v>25</v>
      </c>
      <c r="I30" s="30">
        <v>20</v>
      </c>
      <c r="J30" s="30">
        <v>13</v>
      </c>
      <c r="K30" s="30">
        <v>21</v>
      </c>
      <c r="L30" s="30">
        <v>11</v>
      </c>
      <c r="M30" s="30">
        <v>14</v>
      </c>
      <c r="N30" s="30">
        <v>13</v>
      </c>
      <c r="O30" s="73">
        <v>12</v>
      </c>
    </row>
    <row r="31" spans="1:15" ht="15" x14ac:dyDescent="0.2">
      <c r="A31" s="69" t="s">
        <v>75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74">
        <v>3</v>
      </c>
    </row>
    <row r="32" spans="1:15" x14ac:dyDescent="0.2">
      <c r="A32" s="67" t="s">
        <v>76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73">
        <v>15</v>
      </c>
    </row>
    <row r="33" spans="1:15" x14ac:dyDescent="0.2">
      <c r="A33" s="69" t="s">
        <v>77</v>
      </c>
      <c r="B33" s="31">
        <v>53</v>
      </c>
      <c r="C33" s="31">
        <v>59</v>
      </c>
      <c r="D33" s="31">
        <v>82</v>
      </c>
      <c r="E33" s="31">
        <v>86</v>
      </c>
      <c r="F33" s="31">
        <v>105</v>
      </c>
      <c r="G33" s="31">
        <v>104</v>
      </c>
      <c r="H33" s="31">
        <v>79</v>
      </c>
      <c r="I33" s="31">
        <v>76</v>
      </c>
      <c r="J33" s="31">
        <v>89</v>
      </c>
      <c r="K33" s="31">
        <v>71</v>
      </c>
      <c r="L33" s="31">
        <v>70</v>
      </c>
      <c r="M33" s="31">
        <v>73</v>
      </c>
      <c r="N33" s="31">
        <v>56</v>
      </c>
      <c r="O33" s="74">
        <v>52</v>
      </c>
    </row>
    <row r="34" spans="1:15" ht="15" thickBot="1" x14ac:dyDescent="0.25">
      <c r="A34" s="84" t="s">
        <v>78</v>
      </c>
      <c r="B34" s="85">
        <v>10</v>
      </c>
      <c r="C34" s="85">
        <v>11</v>
      </c>
      <c r="D34" s="85">
        <v>12</v>
      </c>
      <c r="E34" s="85">
        <v>12</v>
      </c>
      <c r="F34" s="85">
        <v>14</v>
      </c>
      <c r="G34" s="85">
        <v>19</v>
      </c>
      <c r="H34" s="85">
        <v>21</v>
      </c>
      <c r="I34" s="85">
        <v>23</v>
      </c>
      <c r="J34" s="85">
        <v>23</v>
      </c>
      <c r="K34" s="85">
        <v>24</v>
      </c>
      <c r="L34" s="85">
        <v>23</v>
      </c>
      <c r="M34" s="85">
        <v>23</v>
      </c>
      <c r="N34" s="85">
        <v>24</v>
      </c>
      <c r="O34" s="86">
        <v>24</v>
      </c>
    </row>
    <row r="36" spans="1:15" x14ac:dyDescent="0.2">
      <c r="A36" t="s">
        <v>155</v>
      </c>
    </row>
    <row r="37" spans="1:15" x14ac:dyDescent="0.2">
      <c r="A37" t="s">
        <v>156</v>
      </c>
    </row>
    <row r="38" spans="1:15" x14ac:dyDescent="0.2">
      <c r="A38" t="s">
        <v>157</v>
      </c>
    </row>
    <row r="39" spans="1:15" x14ac:dyDescent="0.2">
      <c r="A39" t="s">
        <v>158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D12" sqref="D12"/>
    </sheetView>
  </sheetViews>
  <sheetFormatPr defaultRowHeight="14.25" x14ac:dyDescent="0.2"/>
  <cols>
    <col min="1" max="1" width="9" style="92"/>
    <col min="2" max="2" width="20.375" style="92" customWidth="1"/>
    <col min="3" max="8" width="10.625" style="92" customWidth="1"/>
    <col min="9" max="16384" width="9" style="92"/>
  </cols>
  <sheetData>
    <row r="1" spans="1:8" ht="15" x14ac:dyDescent="0.25">
      <c r="A1" s="2" t="s">
        <v>174</v>
      </c>
    </row>
    <row r="3" spans="1:8" ht="19.5" customHeight="1" x14ac:dyDescent="0.25">
      <c r="B3" s="91"/>
      <c r="C3" s="192" t="s">
        <v>98</v>
      </c>
      <c r="D3" s="193"/>
      <c r="E3" s="194" t="s">
        <v>99</v>
      </c>
      <c r="F3" s="193"/>
      <c r="G3" s="192" t="s">
        <v>100</v>
      </c>
      <c r="H3" s="193"/>
    </row>
    <row r="4" spans="1:8" ht="19.5" customHeight="1" x14ac:dyDescent="0.2">
      <c r="B4" s="93"/>
      <c r="C4" s="94" t="s">
        <v>101</v>
      </c>
      <c r="D4" s="95" t="s">
        <v>102</v>
      </c>
      <c r="E4" s="96" t="s">
        <v>101</v>
      </c>
      <c r="F4" s="95" t="s">
        <v>102</v>
      </c>
      <c r="G4" s="94" t="s">
        <v>101</v>
      </c>
      <c r="H4" s="95" t="s">
        <v>102</v>
      </c>
    </row>
    <row r="5" spans="1:8" ht="19.5" customHeight="1" x14ac:dyDescent="0.2">
      <c r="B5" s="97" t="s">
        <v>103</v>
      </c>
      <c r="C5" s="98">
        <v>44</v>
      </c>
      <c r="D5" s="99">
        <v>1.833</v>
      </c>
      <c r="E5" s="98">
        <v>9</v>
      </c>
      <c r="F5" s="99">
        <v>0.375</v>
      </c>
      <c r="G5" s="98">
        <v>41.67</v>
      </c>
      <c r="H5" s="99">
        <v>1.73</v>
      </c>
    </row>
    <row r="6" spans="1:8" ht="19.5" customHeight="1" x14ac:dyDescent="0.2">
      <c r="B6" s="100" t="s">
        <v>104</v>
      </c>
      <c r="C6" s="101">
        <v>24</v>
      </c>
      <c r="D6" s="102">
        <v>1</v>
      </c>
      <c r="E6" s="101">
        <v>6</v>
      </c>
      <c r="F6" s="102">
        <v>0.33300000000000002</v>
      </c>
      <c r="G6" s="101">
        <v>7.21</v>
      </c>
      <c r="H6" s="102">
        <v>0.25</v>
      </c>
    </row>
    <row r="7" spans="1:8" ht="19.5" customHeight="1" x14ac:dyDescent="0.2">
      <c r="B7" s="97" t="s">
        <v>87</v>
      </c>
      <c r="C7" s="98">
        <v>25</v>
      </c>
      <c r="D7" s="99">
        <f t="shared" ref="D7:D8" si="0">+C7/24</f>
        <v>1.0416666666666667</v>
      </c>
      <c r="E7" s="98">
        <v>0</v>
      </c>
      <c r="F7" s="99">
        <v>0</v>
      </c>
      <c r="G7" s="98">
        <v>0.154</v>
      </c>
      <c r="H7" s="99">
        <f>+G7/24</f>
        <v>6.4166666666666669E-3</v>
      </c>
    </row>
    <row r="8" spans="1:8" ht="19.5" customHeight="1" x14ac:dyDescent="0.2">
      <c r="B8" s="100" t="s">
        <v>86</v>
      </c>
      <c r="C8" s="101">
        <v>30</v>
      </c>
      <c r="D8" s="103">
        <f t="shared" si="0"/>
        <v>1.25</v>
      </c>
      <c r="E8" s="101">
        <v>0</v>
      </c>
      <c r="F8" s="103">
        <v>0</v>
      </c>
      <c r="G8" s="101">
        <v>0.29599999999999999</v>
      </c>
      <c r="H8" s="103">
        <f>+G8/24</f>
        <v>1.2333333333333333E-2</v>
      </c>
    </row>
    <row r="9" spans="1:8" ht="19.5" customHeight="1" x14ac:dyDescent="0.2">
      <c r="B9" s="97" t="s">
        <v>105</v>
      </c>
      <c r="C9" s="98">
        <v>5</v>
      </c>
      <c r="D9" s="99">
        <v>0.31631999999999999</v>
      </c>
      <c r="E9" s="98">
        <v>0</v>
      </c>
      <c r="F9" s="99">
        <v>0</v>
      </c>
      <c r="G9" s="98">
        <v>3.3000000000000002E-2</v>
      </c>
      <c r="H9" s="99">
        <f>+G9/24</f>
        <v>1.3750000000000001E-3</v>
      </c>
    </row>
    <row r="10" spans="1:8" ht="19.5" customHeight="1" x14ac:dyDescent="0.2">
      <c r="B10" s="100" t="s">
        <v>12</v>
      </c>
      <c r="C10" s="101">
        <v>180.88</v>
      </c>
      <c r="D10" s="104">
        <v>7.54</v>
      </c>
      <c r="E10" s="101">
        <v>40</v>
      </c>
      <c r="F10" s="104">
        <v>1.67</v>
      </c>
      <c r="G10" s="101">
        <v>140.28</v>
      </c>
      <c r="H10" s="104">
        <v>5.85</v>
      </c>
    </row>
    <row r="11" spans="1:8" ht="19.5" customHeight="1" x14ac:dyDescent="0.2">
      <c r="B11" s="97" t="s">
        <v>11</v>
      </c>
      <c r="C11" s="98">
        <v>49.5</v>
      </c>
      <c r="D11" s="105">
        <v>2.06</v>
      </c>
      <c r="E11" s="98">
        <v>9.0500000000000007</v>
      </c>
      <c r="F11" s="105">
        <v>0.38</v>
      </c>
      <c r="G11" s="98">
        <v>36.630000000000003</v>
      </c>
      <c r="H11" s="105">
        <v>1.53</v>
      </c>
    </row>
    <row r="12" spans="1:8" ht="19.5" customHeight="1" x14ac:dyDescent="0.2">
      <c r="B12" s="100" t="s">
        <v>7</v>
      </c>
      <c r="C12" s="101">
        <v>234</v>
      </c>
      <c r="D12" s="104">
        <v>9.75</v>
      </c>
      <c r="E12" s="101">
        <v>48.3</v>
      </c>
      <c r="F12" s="104">
        <v>2.0099999999999998</v>
      </c>
      <c r="G12" s="101">
        <v>232.79</v>
      </c>
      <c r="H12" s="104">
        <v>9.6999999999999993</v>
      </c>
    </row>
    <row r="13" spans="1:8" ht="19.5" customHeight="1" x14ac:dyDescent="0.2">
      <c r="B13" s="97" t="s">
        <v>96</v>
      </c>
      <c r="C13" s="98">
        <f>12*1.157</f>
        <v>13.884</v>
      </c>
      <c r="D13" s="99">
        <f>14200/40.828/1000</f>
        <v>0.34780052904869208</v>
      </c>
      <c r="E13" s="98">
        <v>0</v>
      </c>
      <c r="F13" s="99">
        <v>0</v>
      </c>
      <c r="G13" s="98">
        <v>1.89E-2</v>
      </c>
      <c r="H13" s="99">
        <f>+G13/24</f>
        <v>7.8750000000000001E-4</v>
      </c>
    </row>
    <row r="14" spans="1:8" ht="19.5" customHeight="1" x14ac:dyDescent="0.2">
      <c r="B14" s="100" t="s">
        <v>8</v>
      </c>
      <c r="C14" s="101">
        <v>77</v>
      </c>
      <c r="D14" s="103">
        <f>+C14/24</f>
        <v>3.2083333333333335</v>
      </c>
      <c r="E14" s="101">
        <v>40</v>
      </c>
      <c r="F14" s="103">
        <f>+E14/24</f>
        <v>1.6666666666666667</v>
      </c>
      <c r="G14" s="101">
        <v>57.8</v>
      </c>
      <c r="H14" s="103">
        <f>+G14/24</f>
        <v>2.4083333333333332</v>
      </c>
    </row>
    <row r="15" spans="1:8" ht="19.5" customHeight="1" x14ac:dyDescent="0.2">
      <c r="B15" s="97" t="s">
        <v>22</v>
      </c>
      <c r="C15" s="98">
        <f>(5+1.5)*1.157</f>
        <v>7.5205000000000002</v>
      </c>
      <c r="D15" s="99">
        <f>+C15/24</f>
        <v>0.31335416666666666</v>
      </c>
      <c r="E15" s="98">
        <v>0</v>
      </c>
      <c r="F15" s="99">
        <v>0</v>
      </c>
      <c r="G15" s="98">
        <v>0.91</v>
      </c>
      <c r="H15" s="99">
        <f>+G15/24</f>
        <v>3.7916666666666668E-2</v>
      </c>
    </row>
    <row r="16" spans="1:8" ht="19.5" customHeight="1" x14ac:dyDescent="0.2">
      <c r="B16" s="93" t="s">
        <v>21</v>
      </c>
      <c r="C16" s="124">
        <v>45</v>
      </c>
      <c r="D16" s="125">
        <v>1.875</v>
      </c>
      <c r="E16" s="124">
        <v>0</v>
      </c>
      <c r="F16" s="125">
        <v>0</v>
      </c>
      <c r="G16" s="124">
        <v>2.23</v>
      </c>
      <c r="H16" s="125">
        <v>9.2999999999999999E-2</v>
      </c>
    </row>
    <row r="17" spans="2:8" ht="19.5" customHeight="1" x14ac:dyDescent="0.25">
      <c r="B17" s="126" t="s">
        <v>92</v>
      </c>
      <c r="C17" s="128">
        <f t="shared" ref="C17:H17" si="1">+SUM(C5:C16)</f>
        <v>735.78449999999998</v>
      </c>
      <c r="D17" s="127">
        <f t="shared" si="1"/>
        <v>30.535474695715358</v>
      </c>
      <c r="E17" s="128">
        <f t="shared" si="1"/>
        <v>152.35</v>
      </c>
      <c r="F17" s="127">
        <f t="shared" si="1"/>
        <v>6.4346666666666668</v>
      </c>
      <c r="G17" s="128">
        <f t="shared" si="1"/>
        <v>520.02189999999996</v>
      </c>
      <c r="H17" s="127">
        <f t="shared" si="1"/>
        <v>21.620162500000003</v>
      </c>
    </row>
    <row r="18" spans="2:8" ht="20.25" customHeight="1" x14ac:dyDescent="0.2">
      <c r="B18" s="92" t="s">
        <v>125</v>
      </c>
    </row>
  </sheetData>
  <mergeCells count="3">
    <mergeCell ref="C3:D3"/>
    <mergeCell ref="E3:F3"/>
    <mergeCell ref="G3:H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/>
  </sheetViews>
  <sheetFormatPr defaultRowHeight="14.25" x14ac:dyDescent="0.2"/>
  <cols>
    <col min="1" max="1" width="9" style="92"/>
    <col min="2" max="2" width="14.5" style="92" customWidth="1"/>
    <col min="3" max="4" width="13.5" style="92" bestFit="1" customWidth="1"/>
    <col min="5" max="5" width="12.625" style="92" bestFit="1" customWidth="1"/>
    <col min="6" max="16384" width="9" style="92"/>
  </cols>
  <sheetData>
    <row r="1" spans="1:6" ht="15" x14ac:dyDescent="0.25">
      <c r="A1" s="2" t="s">
        <v>159</v>
      </c>
    </row>
    <row r="3" spans="1:6" ht="17.25" x14ac:dyDescent="0.25">
      <c r="B3" s="106"/>
      <c r="C3" s="192" t="s">
        <v>149</v>
      </c>
      <c r="D3" s="192"/>
      <c r="E3" s="192"/>
      <c r="F3" s="192"/>
    </row>
    <row r="4" spans="1:6" ht="28.5" x14ac:dyDescent="0.2">
      <c r="B4" s="107"/>
      <c r="C4" s="108" t="s">
        <v>106</v>
      </c>
      <c r="D4" s="108" t="s">
        <v>107</v>
      </c>
      <c r="E4" s="108" t="s">
        <v>108</v>
      </c>
      <c r="F4" s="108" t="s">
        <v>109</v>
      </c>
    </row>
    <row r="5" spans="1:6" ht="19.5" customHeight="1" x14ac:dyDescent="0.2">
      <c r="B5" s="92" t="s">
        <v>6</v>
      </c>
      <c r="C5" s="92">
        <v>0</v>
      </c>
    </row>
    <row r="6" spans="1:6" ht="19.5" customHeight="1" x14ac:dyDescent="0.2">
      <c r="B6" s="109" t="s">
        <v>7</v>
      </c>
      <c r="C6" s="110">
        <v>5.937480344675766</v>
      </c>
      <c r="D6" s="110"/>
      <c r="E6" s="110"/>
      <c r="F6" s="110">
        <v>228.29041000000001</v>
      </c>
    </row>
    <row r="7" spans="1:6" ht="19.5" customHeight="1" x14ac:dyDescent="0.2">
      <c r="B7" s="92" t="s">
        <v>8</v>
      </c>
      <c r="C7" s="111"/>
      <c r="D7" s="111">
        <v>0.20200000000000001</v>
      </c>
      <c r="E7" s="111">
        <v>0.01</v>
      </c>
      <c r="F7" s="111">
        <v>9.7919999999999998</v>
      </c>
    </row>
    <row r="8" spans="1:6" ht="19.5" customHeight="1" x14ac:dyDescent="0.2">
      <c r="B8" s="109" t="s">
        <v>9</v>
      </c>
      <c r="C8" s="110">
        <v>3.9</v>
      </c>
      <c r="D8" s="110">
        <v>0</v>
      </c>
      <c r="E8" s="110">
        <v>0</v>
      </c>
      <c r="F8" s="110">
        <v>0</v>
      </c>
    </row>
    <row r="9" spans="1:6" ht="19.5" customHeight="1" x14ac:dyDescent="0.2">
      <c r="B9" s="92" t="s">
        <v>115</v>
      </c>
      <c r="C9" s="111"/>
      <c r="D9" s="111">
        <v>4.0999999999999996</v>
      </c>
      <c r="E9" s="111"/>
      <c r="F9" s="111">
        <v>183</v>
      </c>
    </row>
    <row r="10" spans="1:6" ht="19.5" customHeight="1" x14ac:dyDescent="0.2">
      <c r="B10" s="109" t="s">
        <v>12</v>
      </c>
      <c r="C10" s="110"/>
      <c r="D10" s="110">
        <v>118.65900000000001</v>
      </c>
      <c r="E10" s="110">
        <v>230</v>
      </c>
      <c r="F10" s="110">
        <v>308.99</v>
      </c>
    </row>
    <row r="11" spans="1:6" ht="19.5" customHeight="1" x14ac:dyDescent="0.2">
      <c r="B11" s="92" t="s">
        <v>11</v>
      </c>
      <c r="C11" s="111"/>
      <c r="D11" s="111">
        <v>33.612176866469596</v>
      </c>
      <c r="E11" s="111"/>
      <c r="F11" s="111">
        <v>857.6</v>
      </c>
    </row>
    <row r="12" spans="1:6" ht="19.5" customHeight="1" x14ac:dyDescent="0.2">
      <c r="B12" s="109" t="s">
        <v>95</v>
      </c>
      <c r="C12" s="110">
        <v>4.3390000000000004</v>
      </c>
      <c r="D12" s="110">
        <v>0.20200000000000001</v>
      </c>
      <c r="E12" s="110">
        <v>0.01</v>
      </c>
      <c r="F12" s="110">
        <v>9.7919999999999998</v>
      </c>
    </row>
    <row r="13" spans="1:6" ht="19.5" customHeight="1" x14ac:dyDescent="0.2">
      <c r="B13" s="92" t="s">
        <v>20</v>
      </c>
      <c r="C13" s="111"/>
      <c r="D13" s="112">
        <v>3.5999999999999997E-2</v>
      </c>
      <c r="E13" s="112">
        <v>4.0000000000000001E-3</v>
      </c>
      <c r="F13" s="111">
        <v>1.0129999999999999</v>
      </c>
    </row>
    <row r="14" spans="1:6" ht="19.5" customHeight="1" x14ac:dyDescent="0.2">
      <c r="B14" s="109" t="s">
        <v>96</v>
      </c>
      <c r="C14" s="110">
        <v>88</v>
      </c>
      <c r="D14" s="110"/>
      <c r="E14" s="110"/>
      <c r="F14" s="110">
        <v>6.2949999999999999</v>
      </c>
    </row>
    <row r="15" spans="1:6" ht="19.5" customHeight="1" x14ac:dyDescent="0.2">
      <c r="B15" s="92" t="s">
        <v>16</v>
      </c>
      <c r="C15" s="111"/>
      <c r="D15" s="111">
        <v>0</v>
      </c>
      <c r="E15" s="111">
        <v>0</v>
      </c>
      <c r="F15" s="111">
        <v>0</v>
      </c>
    </row>
    <row r="16" spans="1:6" ht="19.5" customHeight="1" x14ac:dyDescent="0.2">
      <c r="B16" s="109" t="s">
        <v>151</v>
      </c>
      <c r="C16" s="110">
        <v>1.0889000000000002</v>
      </c>
      <c r="D16" s="110"/>
      <c r="E16" s="110"/>
      <c r="F16" s="110">
        <v>0.16046212657510972</v>
      </c>
    </row>
    <row r="17" spans="2:6" ht="19.5" customHeight="1" x14ac:dyDescent="0.2">
      <c r="B17" s="107" t="s">
        <v>91</v>
      </c>
      <c r="C17" s="113">
        <v>0</v>
      </c>
      <c r="D17" s="113"/>
      <c r="E17" s="113"/>
      <c r="F17" s="113">
        <v>0</v>
      </c>
    </row>
    <row r="18" spans="2:6" ht="19.5" customHeight="1" x14ac:dyDescent="0.25">
      <c r="B18" s="114" t="s">
        <v>92</v>
      </c>
      <c r="C18" s="115">
        <f>+SUM(C5:C17)</f>
        <v>103.26538034467576</v>
      </c>
      <c r="D18" s="115">
        <f t="shared" ref="D18:F18" si="0">+SUM(D5:D17)</f>
        <v>156.81117686646962</v>
      </c>
      <c r="E18" s="115">
        <f t="shared" si="0"/>
        <v>230.02399999999997</v>
      </c>
      <c r="F18" s="115">
        <f t="shared" si="0"/>
        <v>1604.9328721265751</v>
      </c>
    </row>
    <row r="19" spans="2:6" x14ac:dyDescent="0.2">
      <c r="B19" s="92" t="s">
        <v>126</v>
      </c>
    </row>
    <row r="20" spans="2:6" ht="16.5" x14ac:dyDescent="0.2">
      <c r="B20" s="164" t="s">
        <v>154</v>
      </c>
    </row>
    <row r="21" spans="2:6" x14ac:dyDescent="0.2">
      <c r="B21" s="92" t="s">
        <v>152</v>
      </c>
    </row>
    <row r="22" spans="2:6" x14ac:dyDescent="0.2">
      <c r="B22" s="92" t="s">
        <v>153</v>
      </c>
    </row>
    <row r="23" spans="2:6" ht="16.5" x14ac:dyDescent="0.2">
      <c r="B23" s="92" t="s">
        <v>150</v>
      </c>
    </row>
  </sheetData>
  <mergeCells count="1">
    <mergeCell ref="C3:F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/>
  </sheetViews>
  <sheetFormatPr defaultRowHeight="14.25" x14ac:dyDescent="0.2"/>
  <cols>
    <col min="1" max="1" width="9" style="92"/>
    <col min="2" max="2" width="13" style="92" customWidth="1"/>
    <col min="3" max="3" width="15.875" style="92" customWidth="1"/>
    <col min="4" max="4" width="15.5" style="92" customWidth="1"/>
    <col min="5" max="5" width="11.125" style="92" bestFit="1" customWidth="1"/>
    <col min="6" max="6" width="11" style="92" bestFit="1" customWidth="1"/>
    <col min="7" max="7" width="10.125" style="92" bestFit="1" customWidth="1"/>
    <col min="8" max="16384" width="9" style="92"/>
  </cols>
  <sheetData>
    <row r="1" spans="1:7" ht="15" x14ac:dyDescent="0.25">
      <c r="A1" s="165" t="s">
        <v>110</v>
      </c>
    </row>
    <row r="3" spans="1:7" ht="15" x14ac:dyDescent="0.25">
      <c r="B3" s="168"/>
      <c r="C3" s="201" t="s">
        <v>111</v>
      </c>
      <c r="D3" s="199" t="s">
        <v>112</v>
      </c>
      <c r="E3" s="195" t="s">
        <v>175</v>
      </c>
      <c r="F3" s="196"/>
      <c r="G3" s="197"/>
    </row>
    <row r="4" spans="1:7" ht="15" x14ac:dyDescent="0.25">
      <c r="B4" s="169"/>
      <c r="C4" s="202"/>
      <c r="D4" s="200"/>
      <c r="E4" s="192" t="s">
        <v>113</v>
      </c>
      <c r="F4" s="192"/>
      <c r="G4" s="198"/>
    </row>
    <row r="5" spans="1:7" x14ac:dyDescent="0.2">
      <c r="B5" s="170"/>
      <c r="C5" s="173" t="s">
        <v>113</v>
      </c>
      <c r="D5" s="117" t="s">
        <v>113</v>
      </c>
      <c r="E5" s="116" t="s">
        <v>3</v>
      </c>
      <c r="F5" s="116" t="s">
        <v>17</v>
      </c>
      <c r="G5" s="118" t="s">
        <v>5</v>
      </c>
    </row>
    <row r="6" spans="1:7" ht="19.5" customHeight="1" x14ac:dyDescent="0.2">
      <c r="B6" s="171" t="s">
        <v>6</v>
      </c>
      <c r="C6" s="174">
        <v>125.7</v>
      </c>
      <c r="D6" s="175"/>
      <c r="E6" s="167"/>
      <c r="F6" s="167"/>
      <c r="G6" s="176"/>
    </row>
    <row r="7" spans="1:7" ht="19.5" customHeight="1" x14ac:dyDescent="0.2">
      <c r="B7" s="169" t="s">
        <v>7</v>
      </c>
      <c r="C7" s="177"/>
      <c r="D7" s="178">
        <v>140.25</v>
      </c>
      <c r="E7" s="166">
        <f>52.63*1000</f>
        <v>52630</v>
      </c>
      <c r="F7" s="166">
        <v>1773.5</v>
      </c>
      <c r="G7" s="179">
        <v>2178.88</v>
      </c>
    </row>
    <row r="8" spans="1:7" ht="19.5" customHeight="1" x14ac:dyDescent="0.2">
      <c r="B8" s="171" t="s">
        <v>8</v>
      </c>
      <c r="C8" s="174"/>
      <c r="D8" s="180">
        <v>20</v>
      </c>
      <c r="E8" s="167">
        <f>+F8/35.315*1000</f>
        <v>15038.93529661617</v>
      </c>
      <c r="F8" s="167">
        <v>531.1</v>
      </c>
      <c r="G8" s="176">
        <f>+E8*44.64/1000</f>
        <v>671.33807164094583</v>
      </c>
    </row>
    <row r="9" spans="1:7" ht="19.5" customHeight="1" x14ac:dyDescent="0.2">
      <c r="B9" s="169" t="s">
        <v>9</v>
      </c>
      <c r="C9" s="177">
        <v>66.748080999999999</v>
      </c>
      <c r="D9" s="178"/>
      <c r="E9" s="166"/>
      <c r="F9" s="166"/>
      <c r="G9" s="179"/>
    </row>
    <row r="10" spans="1:7" ht="19.5" customHeight="1" x14ac:dyDescent="0.2">
      <c r="B10" s="171" t="s">
        <v>86</v>
      </c>
      <c r="C10" s="174"/>
      <c r="D10" s="180">
        <v>13.19</v>
      </c>
      <c r="E10" s="167">
        <v>7048</v>
      </c>
      <c r="F10" s="167">
        <v>248.9</v>
      </c>
      <c r="G10" s="176">
        <v>282.5</v>
      </c>
    </row>
    <row r="11" spans="1:7" ht="19.5" customHeight="1" x14ac:dyDescent="0.2">
      <c r="B11" s="169" t="s">
        <v>87</v>
      </c>
      <c r="C11" s="177"/>
      <c r="D11" s="178">
        <v>2.419</v>
      </c>
      <c r="E11" s="166">
        <v>1233</v>
      </c>
      <c r="F11" s="166">
        <v>43.5</v>
      </c>
      <c r="G11" s="179">
        <v>48.2</v>
      </c>
    </row>
    <row r="12" spans="1:7" ht="19.5" customHeight="1" x14ac:dyDescent="0.2">
      <c r="B12" s="171" t="s">
        <v>10</v>
      </c>
      <c r="C12" s="174"/>
      <c r="D12" s="180">
        <v>108</v>
      </c>
      <c r="E12" s="167">
        <f>+F12/35.315*1000</f>
        <v>61843.409316154612</v>
      </c>
      <c r="F12" s="167">
        <v>2184</v>
      </c>
      <c r="G12" s="176">
        <v>2473.1179385530231</v>
      </c>
    </row>
    <row r="13" spans="1:7" ht="19.5" customHeight="1" x14ac:dyDescent="0.2">
      <c r="B13" s="169" t="s">
        <v>88</v>
      </c>
      <c r="C13" s="177"/>
      <c r="D13" s="178">
        <v>59.106000000000002</v>
      </c>
      <c r="E13" s="166">
        <v>2421</v>
      </c>
      <c r="F13" s="166">
        <v>68.2</v>
      </c>
      <c r="G13" s="179">
        <v>71.599999999999994</v>
      </c>
    </row>
    <row r="14" spans="1:7" ht="19.5" customHeight="1" x14ac:dyDescent="0.2">
      <c r="B14" s="171" t="s">
        <v>11</v>
      </c>
      <c r="C14" s="174"/>
      <c r="D14" s="180">
        <v>281.8</v>
      </c>
      <c r="E14" s="167">
        <v>110630</v>
      </c>
      <c r="F14" s="167">
        <v>3909</v>
      </c>
      <c r="G14" s="176">
        <v>2926</v>
      </c>
    </row>
    <row r="15" spans="1:7" ht="19.5" customHeight="1" x14ac:dyDescent="0.2">
      <c r="B15" s="169" t="s">
        <v>12</v>
      </c>
      <c r="C15" s="177"/>
      <c r="D15" s="178"/>
      <c r="E15" s="166">
        <v>175000</v>
      </c>
      <c r="F15" s="166">
        <f>+E15*35.315/1000</f>
        <v>6180.125</v>
      </c>
      <c r="G15" s="179">
        <v>6908.9766983695654</v>
      </c>
    </row>
    <row r="16" spans="1:7" ht="19.5" customHeight="1" x14ac:dyDescent="0.2">
      <c r="B16" s="171" t="s">
        <v>114</v>
      </c>
      <c r="C16" s="174">
        <v>200</v>
      </c>
      <c r="D16" s="180"/>
      <c r="E16" s="167">
        <f>+F16/35.315*1000</f>
        <v>8551.6069658785218</v>
      </c>
      <c r="F16" s="167">
        <v>302</v>
      </c>
      <c r="G16" s="176">
        <f>+E16*41.65/1000</f>
        <v>356.17443012884041</v>
      </c>
    </row>
    <row r="17" spans="2:7" ht="19.5" customHeight="1" x14ac:dyDescent="0.2">
      <c r="B17" s="169" t="s">
        <v>89</v>
      </c>
      <c r="C17" s="177"/>
      <c r="D17" s="178">
        <f>4020/1000000</f>
        <v>4.0200000000000001E-3</v>
      </c>
      <c r="E17" s="166">
        <v>81</v>
      </c>
      <c r="F17" s="166">
        <v>2.86</v>
      </c>
      <c r="G17" s="179">
        <v>2.0699999999999998</v>
      </c>
    </row>
    <row r="18" spans="2:7" ht="19.5" customHeight="1" x14ac:dyDescent="0.2">
      <c r="B18" s="171" t="s">
        <v>90</v>
      </c>
      <c r="C18" s="174"/>
      <c r="D18" s="180">
        <f>1635/1000000</f>
        <v>1.635E-3</v>
      </c>
      <c r="E18" s="167">
        <v>14.7</v>
      </c>
      <c r="F18" s="167">
        <v>0.52</v>
      </c>
      <c r="G18" s="176">
        <v>0.58599999999999997</v>
      </c>
    </row>
    <row r="19" spans="2:7" ht="19.5" customHeight="1" x14ac:dyDescent="0.2">
      <c r="B19" s="169" t="s">
        <v>95</v>
      </c>
      <c r="C19" s="181">
        <v>21.23</v>
      </c>
      <c r="D19" s="178">
        <v>2.86</v>
      </c>
      <c r="E19" s="166">
        <f>+G19/41.37*1000</f>
        <v>1208.6052695189751</v>
      </c>
      <c r="F19" s="166">
        <f>+E19*35.315/1000</f>
        <v>42.6818950930626</v>
      </c>
      <c r="G19" s="179">
        <v>50</v>
      </c>
    </row>
    <row r="20" spans="2:7" ht="19.5" customHeight="1" x14ac:dyDescent="0.2">
      <c r="B20" s="171" t="s">
        <v>20</v>
      </c>
      <c r="C20" s="174"/>
      <c r="D20" s="180">
        <v>4.16</v>
      </c>
      <c r="E20" s="167">
        <f>+G20/42.21*1000</f>
        <v>2208.9552238805968</v>
      </c>
      <c r="F20" s="167">
        <f>+E20*35.315/1000</f>
        <v>78.009253731343264</v>
      </c>
      <c r="G20" s="176">
        <v>93.24</v>
      </c>
    </row>
    <row r="21" spans="2:7" ht="19.5" customHeight="1" x14ac:dyDescent="0.2">
      <c r="B21" s="169" t="s">
        <v>96</v>
      </c>
      <c r="C21" s="177">
        <v>88</v>
      </c>
      <c r="D21" s="178"/>
      <c r="E21" s="166">
        <f>+G21/48.12*1000</f>
        <v>350.83125519534502</v>
      </c>
      <c r="F21" s="166">
        <f>+E21*35.315/1000</f>
        <v>12.389605777223609</v>
      </c>
      <c r="G21" s="179">
        <v>16.882000000000001</v>
      </c>
    </row>
    <row r="22" spans="2:7" ht="19.5" customHeight="1" x14ac:dyDescent="0.2">
      <c r="B22" s="171" t="s">
        <v>16</v>
      </c>
      <c r="C22" s="174">
        <f>10.8+2.8</f>
        <v>13.600000000000001</v>
      </c>
      <c r="D22" s="180"/>
      <c r="E22" s="167">
        <f>+G22/41.37*1000</f>
        <v>976.06961566352425</v>
      </c>
      <c r="F22" s="167">
        <f>+E22*35.315/1000</f>
        <v>34.469898477157358</v>
      </c>
      <c r="G22" s="176">
        <f>31.9+8.48</f>
        <v>40.379999999999995</v>
      </c>
    </row>
    <row r="23" spans="2:7" ht="19.5" customHeight="1" x14ac:dyDescent="0.2">
      <c r="B23" s="169" t="s">
        <v>22</v>
      </c>
      <c r="C23" s="177">
        <f>1.61+0.75+0.18</f>
        <v>2.5400000000000005</v>
      </c>
      <c r="D23" s="178"/>
      <c r="E23" s="166">
        <v>61.913097668885946</v>
      </c>
      <c r="F23" s="166">
        <v>2.1864610441767072</v>
      </c>
      <c r="G23" s="179">
        <v>2.3124541979328903</v>
      </c>
    </row>
    <row r="24" spans="2:7" ht="19.5" customHeight="1" x14ac:dyDescent="0.2">
      <c r="B24" s="171" t="s">
        <v>25</v>
      </c>
      <c r="C24" s="174">
        <v>9.8000000000000007</v>
      </c>
      <c r="D24" s="180"/>
      <c r="E24" s="167">
        <f>+F24/35.315*1000</f>
        <v>138.75123885034691</v>
      </c>
      <c r="F24" s="167">
        <v>4.9000000000000004</v>
      </c>
      <c r="G24" s="176">
        <f>+E24*48.52/1000</f>
        <v>6.7322101090188324</v>
      </c>
    </row>
    <row r="25" spans="2:7" ht="19.5" customHeight="1" x14ac:dyDescent="0.2">
      <c r="B25" s="169" t="s">
        <v>91</v>
      </c>
      <c r="C25" s="177">
        <v>0.55000000000000004</v>
      </c>
      <c r="D25" s="178"/>
      <c r="E25" s="166">
        <f>+F25/35.315*1000</f>
        <v>654.11298315163538</v>
      </c>
      <c r="F25" s="166">
        <v>23.1</v>
      </c>
      <c r="G25" s="179">
        <f>+E25*48.52/1000</f>
        <v>31.737561942517349</v>
      </c>
    </row>
    <row r="26" spans="2:7" ht="19.5" customHeight="1" x14ac:dyDescent="0.25">
      <c r="B26" s="172" t="s">
        <v>92</v>
      </c>
      <c r="C26" s="121">
        <f t="shared" ref="C26:G26" si="0">+SUM(C6:C25)</f>
        <v>528.16808099999992</v>
      </c>
      <c r="D26" s="120">
        <f t="shared" si="0"/>
        <v>631.79065500000002</v>
      </c>
      <c r="E26" s="119">
        <f t="shared" si="0"/>
        <v>440090.89026257867</v>
      </c>
      <c r="F26" s="119">
        <f t="shared" si="0"/>
        <v>15441.442114122965</v>
      </c>
      <c r="G26" s="122">
        <f t="shared" si="0"/>
        <v>16160.72736494184</v>
      </c>
    </row>
    <row r="27" spans="2:7" x14ac:dyDescent="0.2">
      <c r="B27" s="92" t="s">
        <v>127</v>
      </c>
      <c r="E27" s="123"/>
      <c r="G27" s="123"/>
    </row>
  </sheetData>
  <mergeCells count="4">
    <mergeCell ref="E3:G3"/>
    <mergeCell ref="E4:G4"/>
    <mergeCell ref="D3:D4"/>
    <mergeCell ref="C3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Oil and Condensate</vt:lpstr>
      <vt:lpstr>Gas and LPG</vt:lpstr>
      <vt:lpstr>Activity</vt:lpstr>
      <vt:lpstr>Gas System Deliverability</vt:lpstr>
      <vt:lpstr>2C Resources</vt:lpstr>
      <vt:lpstr>Petroleum Initially in Place</vt:lpstr>
    </vt:vector>
  </TitlesOfParts>
  <Company>Ministry of Economic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Petroleum reserves 1 Jan 2014</dc:title>
  <cp:keywords>MAKO ID 174749554</cp:keywords>
  <dcterms:created xsi:type="dcterms:W3CDTF">2013-07-15T22:12:33Z</dcterms:created>
  <dcterms:modified xsi:type="dcterms:W3CDTF">2014-09-15T21:25:32Z</dcterms:modified>
</cp:coreProperties>
</file>