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19320" windowHeight="11640"/>
  </bookViews>
  <sheets>
    <sheet name="Assumptions" sheetId="9" r:id="rId1"/>
    <sheet name="VKT Projections" sheetId="15" r:id="rId2"/>
    <sheet name="Emissions" sheetId="18" r:id="rId3"/>
    <sheet name="Pollutant Costs" sheetId="30" r:id="rId4"/>
    <sheet name="Health Benefits @ 3%" sheetId="4" r:id="rId5"/>
    <sheet name="Health Benefits @ 8%" sheetId="32" r:id="rId6"/>
    <sheet name="Sheet1" sheetId="31" r:id="rId7"/>
  </sheets>
  <externalReferences>
    <externalReference r:id="rId8"/>
    <externalReference r:id="rId9"/>
    <externalReference r:id="rId10"/>
  </externalReferences>
  <definedNames>
    <definedName name="_xlnm._FilterDatabase" localSheetId="4" hidden="1">'Health Benefits @ 3%'!$B$5:$K$49</definedName>
    <definedName name="_xlnm._FilterDatabase" localSheetId="5" hidden="1">'Health Benefits @ 8%'!$B$5:$K$49</definedName>
    <definedName name="Chargable">#REF!</definedName>
    <definedName name="con_data">[1]Contracts!$A$3:$F$97</definedName>
    <definedName name="ContractValue">#REF!</definedName>
    <definedName name="Costs">#REF!</definedName>
    <definedName name="Invoiced">#REF!</definedName>
    <definedName name="_xlnm.Print_Area" localSheetId="0">Assumptions!$A$1:$C$51</definedName>
    <definedName name="_xlnm.Print_Area" localSheetId="2">Emissions!$A$1:$P$57</definedName>
    <definedName name="_xlnm.Print_Area" localSheetId="4">'Health Benefits @ 3%'!$A$1:$P$52</definedName>
    <definedName name="_xlnm.Print_Area" localSheetId="5">'Health Benefits @ 8%'!$A$1:$P$52</definedName>
    <definedName name="_xlnm.Print_Area" localSheetId="3">'Pollutant Costs'!$A$1:$M$81</definedName>
    <definedName name="_xlnm.Print_Area" localSheetId="1">'VKT Projections'!$A$1:$K$61</definedName>
    <definedName name="_xlnm.Print_Titles" localSheetId="4">'Health Benefits @ 3%'!$1:$1</definedName>
    <definedName name="_xlnm.Print_Titles" localSheetId="5">'Health Benefits @ 8%'!$1:$1</definedName>
    <definedName name="RGDP">'[3]Regional GDP scaled'!$A$43:$EO$76</definedName>
    <definedName name="Sales">#REF!</definedName>
  </definedNames>
  <calcPr calcId="145621" fullCalcOnLoad="1"/>
</workbook>
</file>

<file path=xl/calcChain.xml><?xml version="1.0" encoding="utf-8"?>
<calcChain xmlns="http://schemas.openxmlformats.org/spreadsheetml/2006/main">
  <c r="L4" i="32" l="1"/>
  <c r="K4" i="32"/>
  <c r="K33" i="32"/>
  <c r="B44" i="9"/>
  <c r="E14" i="30"/>
  <c r="F14" i="30"/>
  <c r="D14" i="30"/>
  <c r="J56" i="30"/>
  <c r="J55" i="30"/>
  <c r="F67" i="30"/>
  <c r="J67" i="30"/>
  <c r="E67" i="30"/>
  <c r="D67" i="30"/>
  <c r="C67" i="30"/>
  <c r="J66" i="30"/>
  <c r="I66" i="30"/>
  <c r="H66" i="30"/>
  <c r="G66" i="30"/>
  <c r="D49" i="32"/>
  <c r="H48" i="32"/>
  <c r="G48" i="32"/>
  <c r="F48" i="32"/>
  <c r="E48" i="32"/>
  <c r="D48" i="32"/>
  <c r="I48" i="32"/>
  <c r="C48" i="32"/>
  <c r="H47" i="32"/>
  <c r="G47" i="32"/>
  <c r="F47" i="32"/>
  <c r="E47" i="32"/>
  <c r="D47" i="32"/>
  <c r="I47" i="32"/>
  <c r="C47" i="32"/>
  <c r="H46" i="32"/>
  <c r="G46" i="32"/>
  <c r="F46" i="32"/>
  <c r="E46" i="32"/>
  <c r="D46" i="32"/>
  <c r="I46" i="32"/>
  <c r="C46" i="32"/>
  <c r="H45" i="32"/>
  <c r="G45" i="32"/>
  <c r="F45" i="32"/>
  <c r="E45" i="32"/>
  <c r="D45" i="32"/>
  <c r="I45" i="32"/>
  <c r="C45" i="32"/>
  <c r="H44" i="32"/>
  <c r="G44" i="32"/>
  <c r="F44" i="32"/>
  <c r="E44" i="32"/>
  <c r="D44" i="32"/>
  <c r="I44" i="32"/>
  <c r="C44" i="32"/>
  <c r="H43" i="32"/>
  <c r="G43" i="32"/>
  <c r="F43" i="32"/>
  <c r="E43" i="32"/>
  <c r="D43" i="32"/>
  <c r="I43" i="32"/>
  <c r="C43" i="32"/>
  <c r="H42" i="32"/>
  <c r="G42" i="32"/>
  <c r="F42" i="32"/>
  <c r="E42" i="32"/>
  <c r="D42" i="32"/>
  <c r="I42" i="32"/>
  <c r="C42" i="32"/>
  <c r="H41" i="32"/>
  <c r="G41" i="32"/>
  <c r="F41" i="32"/>
  <c r="E41" i="32"/>
  <c r="D41" i="32"/>
  <c r="I41" i="32"/>
  <c r="C41" i="32"/>
  <c r="H40" i="32"/>
  <c r="G40" i="32"/>
  <c r="F40" i="32"/>
  <c r="E40" i="32"/>
  <c r="D40" i="32"/>
  <c r="I40" i="32"/>
  <c r="C40" i="32"/>
  <c r="H39" i="32"/>
  <c r="G39" i="32"/>
  <c r="F39" i="32"/>
  <c r="E39" i="32"/>
  <c r="D39" i="32"/>
  <c r="I39" i="32"/>
  <c r="C39" i="32"/>
  <c r="H38" i="32"/>
  <c r="G38" i="32"/>
  <c r="F38" i="32"/>
  <c r="E38" i="32"/>
  <c r="D38" i="32"/>
  <c r="I38" i="32"/>
  <c r="C38" i="32"/>
  <c r="H37" i="32"/>
  <c r="G37" i="32"/>
  <c r="F37" i="32"/>
  <c r="E37" i="32"/>
  <c r="D37" i="32"/>
  <c r="I37" i="32"/>
  <c r="C37" i="32"/>
  <c r="H36" i="32"/>
  <c r="G36" i="32"/>
  <c r="F36" i="32"/>
  <c r="E36" i="32"/>
  <c r="D36" i="32"/>
  <c r="I36" i="32"/>
  <c r="C36" i="32"/>
  <c r="H35" i="32"/>
  <c r="G35" i="32"/>
  <c r="F35" i="32"/>
  <c r="E35" i="32"/>
  <c r="D35" i="32"/>
  <c r="I35" i="32"/>
  <c r="C35" i="32"/>
  <c r="H34" i="32"/>
  <c r="H49" i="32"/>
  <c r="G34" i="32"/>
  <c r="F34" i="32"/>
  <c r="E34" i="32"/>
  <c r="D34" i="32"/>
  <c r="I34" i="32"/>
  <c r="C34" i="32"/>
  <c r="H33" i="32"/>
  <c r="G33" i="32"/>
  <c r="F33" i="32"/>
  <c r="E33" i="32"/>
  <c r="D33" i="32"/>
  <c r="I33" i="32"/>
  <c r="C33" i="32"/>
  <c r="B33" i="32"/>
  <c r="B34" i="32"/>
  <c r="H32" i="32"/>
  <c r="G32" i="32"/>
  <c r="F32" i="32"/>
  <c r="E32" i="32"/>
  <c r="D32" i="32"/>
  <c r="C32" i="32"/>
  <c r="L31" i="32"/>
  <c r="I31" i="32"/>
  <c r="H31" i="32"/>
  <c r="M31" i="32"/>
  <c r="G31" i="32"/>
  <c r="F31" i="32"/>
  <c r="K31" i="32"/>
  <c r="E31" i="32"/>
  <c r="J31" i="32"/>
  <c r="D31" i="32"/>
  <c r="A28" i="32"/>
  <c r="H26" i="32"/>
  <c r="I25" i="32"/>
  <c r="H25" i="32"/>
  <c r="G25" i="32"/>
  <c r="F25" i="32"/>
  <c r="E25" i="32"/>
  <c r="D25" i="32"/>
  <c r="C25" i="32"/>
  <c r="H24" i="32"/>
  <c r="G24" i="32"/>
  <c r="F24" i="32"/>
  <c r="E24" i="32"/>
  <c r="D24" i="32"/>
  <c r="I24" i="32"/>
  <c r="C24" i="32"/>
  <c r="I23" i="32"/>
  <c r="H23" i="32"/>
  <c r="G23" i="32"/>
  <c r="F23" i="32"/>
  <c r="E23" i="32"/>
  <c r="D23" i="32"/>
  <c r="C23" i="32"/>
  <c r="H22" i="32"/>
  <c r="G22" i="32"/>
  <c r="F22" i="32"/>
  <c r="E22" i="32"/>
  <c r="D22" i="32"/>
  <c r="I22" i="32"/>
  <c r="C22" i="32"/>
  <c r="I21" i="32"/>
  <c r="H21" i="32"/>
  <c r="G21" i="32"/>
  <c r="F21" i="32"/>
  <c r="E21" i="32"/>
  <c r="D21" i="32"/>
  <c r="C21" i="32"/>
  <c r="H20" i="32"/>
  <c r="G20" i="32"/>
  <c r="F20" i="32"/>
  <c r="E20" i="32"/>
  <c r="D20" i="32"/>
  <c r="I20" i="32"/>
  <c r="C20" i="32"/>
  <c r="I19" i="32"/>
  <c r="H19" i="32"/>
  <c r="G19" i="32"/>
  <c r="F19" i="32"/>
  <c r="E19" i="32"/>
  <c r="D19" i="32"/>
  <c r="C19" i="32"/>
  <c r="H18" i="32"/>
  <c r="G18" i="32"/>
  <c r="F18" i="32"/>
  <c r="E18" i="32"/>
  <c r="D18" i="32"/>
  <c r="I18" i="32"/>
  <c r="C18" i="32"/>
  <c r="I17" i="32"/>
  <c r="H17" i="32"/>
  <c r="G17" i="32"/>
  <c r="F17" i="32"/>
  <c r="E17" i="32"/>
  <c r="D17" i="32"/>
  <c r="C17" i="32"/>
  <c r="H16" i="32"/>
  <c r="G16" i="32"/>
  <c r="F16" i="32"/>
  <c r="E16" i="32"/>
  <c r="D16" i="32"/>
  <c r="I16" i="32"/>
  <c r="C16" i="32"/>
  <c r="I15" i="32"/>
  <c r="H15" i="32"/>
  <c r="G15" i="32"/>
  <c r="F15" i="32"/>
  <c r="E15" i="32"/>
  <c r="D15" i="32"/>
  <c r="C15" i="32"/>
  <c r="H14" i="32"/>
  <c r="G14" i="32"/>
  <c r="F14" i="32"/>
  <c r="E14" i="32"/>
  <c r="D14" i="32"/>
  <c r="I14" i="32"/>
  <c r="C14" i="32"/>
  <c r="I13" i="32"/>
  <c r="H13" i="32"/>
  <c r="G13" i="32"/>
  <c r="F13" i="32"/>
  <c r="E13" i="32"/>
  <c r="D13" i="32"/>
  <c r="C13" i="32"/>
  <c r="H12" i="32"/>
  <c r="G12" i="32"/>
  <c r="F12" i="32"/>
  <c r="E12" i="32"/>
  <c r="D12" i="32"/>
  <c r="I12" i="32"/>
  <c r="C12" i="32"/>
  <c r="I11" i="32"/>
  <c r="H11" i="32"/>
  <c r="G11" i="32"/>
  <c r="F11" i="32"/>
  <c r="E11" i="32"/>
  <c r="D11" i="32"/>
  <c r="D26" i="32"/>
  <c r="C11" i="32"/>
  <c r="H10" i="32"/>
  <c r="G10" i="32"/>
  <c r="F10" i="32"/>
  <c r="F26" i="32"/>
  <c r="E10" i="32"/>
  <c r="D10" i="32"/>
  <c r="I10" i="32"/>
  <c r="C10" i="32"/>
  <c r="B10" i="32"/>
  <c r="B11" i="32"/>
  <c r="B12" i="32"/>
  <c r="B13" i="32"/>
  <c r="B14" i="32"/>
  <c r="B15" i="32"/>
  <c r="B16" i="32"/>
  <c r="B17" i="32"/>
  <c r="B18" i="32"/>
  <c r="B19" i="32"/>
  <c r="B20" i="32"/>
  <c r="B21" i="32"/>
  <c r="B22" i="32"/>
  <c r="B23" i="32"/>
  <c r="B24" i="32"/>
  <c r="B25" i="32"/>
  <c r="H9" i="32"/>
  <c r="G9" i="32"/>
  <c r="F9" i="32"/>
  <c r="E9" i="32"/>
  <c r="D9" i="32"/>
  <c r="C9" i="32"/>
  <c r="L8" i="32"/>
  <c r="H8" i="32"/>
  <c r="M8" i="32"/>
  <c r="G8" i="32"/>
  <c r="F8" i="32"/>
  <c r="K8" i="32"/>
  <c r="E8" i="32"/>
  <c r="J8" i="32"/>
  <c r="D8" i="32"/>
  <c r="I8" i="32"/>
  <c r="A5" i="32"/>
  <c r="J4" i="32"/>
  <c r="J23" i="32"/>
  <c r="A2" i="32"/>
  <c r="H49" i="4"/>
  <c r="G49" i="4"/>
  <c r="F49" i="4"/>
  <c r="E49" i="4"/>
  <c r="D49" i="4"/>
  <c r="H26" i="4"/>
  <c r="G26" i="4"/>
  <c r="G51" i="4"/>
  <c r="F26" i="4"/>
  <c r="F51" i="4"/>
  <c r="E26" i="4"/>
  <c r="E51" i="4"/>
  <c r="D26" i="4"/>
  <c r="D51" i="32"/>
  <c r="D51" i="4"/>
  <c r="H51" i="4"/>
  <c r="B35" i="32"/>
  <c r="B36" i="32"/>
  <c r="B37" i="32"/>
  <c r="B38" i="32"/>
  <c r="B39" i="32"/>
  <c r="B40" i="32"/>
  <c r="B41" i="32"/>
  <c r="B42" i="32"/>
  <c r="B43" i="32"/>
  <c r="B44" i="32"/>
  <c r="B45" i="32"/>
  <c r="B46" i="32"/>
  <c r="B47" i="32"/>
  <c r="B48" i="32"/>
  <c r="F49" i="32"/>
  <c r="F51" i="32"/>
  <c r="G49" i="32"/>
  <c r="E49" i="32"/>
  <c r="H51" i="32"/>
  <c r="G26" i="32"/>
  <c r="E26" i="32"/>
  <c r="E51" i="32"/>
  <c r="H48" i="4"/>
  <c r="G48" i="4"/>
  <c r="F48" i="4"/>
  <c r="E48" i="4"/>
  <c r="D48" i="4"/>
  <c r="I48" i="4"/>
  <c r="C48" i="4"/>
  <c r="H25" i="4"/>
  <c r="G25" i="4"/>
  <c r="F25" i="4"/>
  <c r="E25" i="4"/>
  <c r="D25" i="4"/>
  <c r="I25" i="4"/>
  <c r="C25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H47" i="4"/>
  <c r="G47" i="4"/>
  <c r="F47" i="4"/>
  <c r="E47" i="4"/>
  <c r="D47" i="4"/>
  <c r="I47" i="4"/>
  <c r="H46" i="4"/>
  <c r="G46" i="4"/>
  <c r="F46" i="4"/>
  <c r="E46" i="4"/>
  <c r="D46" i="4"/>
  <c r="I46" i="4"/>
  <c r="H45" i="4"/>
  <c r="G45" i="4"/>
  <c r="F45" i="4"/>
  <c r="E45" i="4"/>
  <c r="D45" i="4"/>
  <c r="I45" i="4"/>
  <c r="H44" i="4"/>
  <c r="G44" i="4"/>
  <c r="F44" i="4"/>
  <c r="E44" i="4"/>
  <c r="D44" i="4"/>
  <c r="I44" i="4"/>
  <c r="H43" i="4"/>
  <c r="G43" i="4"/>
  <c r="F43" i="4"/>
  <c r="E43" i="4"/>
  <c r="D43" i="4"/>
  <c r="I43" i="4"/>
  <c r="H42" i="4"/>
  <c r="G42" i="4"/>
  <c r="F42" i="4"/>
  <c r="E42" i="4"/>
  <c r="D42" i="4"/>
  <c r="I42" i="4"/>
  <c r="H41" i="4"/>
  <c r="G41" i="4"/>
  <c r="F41" i="4"/>
  <c r="E41" i="4"/>
  <c r="D41" i="4"/>
  <c r="I41" i="4"/>
  <c r="H40" i="4"/>
  <c r="G40" i="4"/>
  <c r="F40" i="4"/>
  <c r="E40" i="4"/>
  <c r="D40" i="4"/>
  <c r="I40" i="4"/>
  <c r="H39" i="4"/>
  <c r="G39" i="4"/>
  <c r="F39" i="4"/>
  <c r="E39" i="4"/>
  <c r="D39" i="4"/>
  <c r="I39" i="4"/>
  <c r="H38" i="4"/>
  <c r="G38" i="4"/>
  <c r="F38" i="4"/>
  <c r="E38" i="4"/>
  <c r="D38" i="4"/>
  <c r="I38" i="4"/>
  <c r="H37" i="4"/>
  <c r="G37" i="4"/>
  <c r="F37" i="4"/>
  <c r="E37" i="4"/>
  <c r="D37" i="4"/>
  <c r="I37" i="4"/>
  <c r="H36" i="4"/>
  <c r="G36" i="4"/>
  <c r="F36" i="4"/>
  <c r="E36" i="4"/>
  <c r="D36" i="4"/>
  <c r="I36" i="4"/>
  <c r="H35" i="4"/>
  <c r="G35" i="4"/>
  <c r="F35" i="4"/>
  <c r="E35" i="4"/>
  <c r="D35" i="4"/>
  <c r="I35" i="4"/>
  <c r="H34" i="4"/>
  <c r="G34" i="4"/>
  <c r="F34" i="4"/>
  <c r="E34" i="4"/>
  <c r="D34" i="4"/>
  <c r="I34" i="4"/>
  <c r="H33" i="4"/>
  <c r="G33" i="4"/>
  <c r="F33" i="4"/>
  <c r="E33" i="4"/>
  <c r="D33" i="4"/>
  <c r="I33" i="4"/>
  <c r="H32" i="4"/>
  <c r="G32" i="4"/>
  <c r="F32" i="4"/>
  <c r="E32" i="4"/>
  <c r="D32" i="4"/>
  <c r="G31" i="4"/>
  <c r="L31" i="4"/>
  <c r="F31" i="4"/>
  <c r="K31" i="4"/>
  <c r="E31" i="4"/>
  <c r="J31" i="4"/>
  <c r="D31" i="4"/>
  <c r="I31" i="4"/>
  <c r="H31" i="4"/>
  <c r="M31" i="4"/>
  <c r="A28" i="4"/>
  <c r="A5" i="4"/>
  <c r="B33" i="4"/>
  <c r="B34" i="4"/>
  <c r="C32" i="4"/>
  <c r="B10" i="4"/>
  <c r="B11" i="4"/>
  <c r="B12" i="4"/>
  <c r="B13" i="4"/>
  <c r="B14" i="4"/>
  <c r="B15" i="4"/>
  <c r="B16" i="4"/>
  <c r="J4" i="4"/>
  <c r="J39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G24" i="4"/>
  <c r="F24" i="4"/>
  <c r="E24" i="4"/>
  <c r="D24" i="4"/>
  <c r="I24" i="4"/>
  <c r="G23" i="4"/>
  <c r="F23" i="4"/>
  <c r="E23" i="4"/>
  <c r="D23" i="4"/>
  <c r="I23" i="4"/>
  <c r="G22" i="4"/>
  <c r="F22" i="4"/>
  <c r="E22" i="4"/>
  <c r="D22" i="4"/>
  <c r="I22" i="4"/>
  <c r="G21" i="4"/>
  <c r="F21" i="4"/>
  <c r="E21" i="4"/>
  <c r="D21" i="4"/>
  <c r="I21" i="4"/>
  <c r="G20" i="4"/>
  <c r="F20" i="4"/>
  <c r="E20" i="4"/>
  <c r="D20" i="4"/>
  <c r="I20" i="4"/>
  <c r="G19" i="4"/>
  <c r="F19" i="4"/>
  <c r="E19" i="4"/>
  <c r="D19" i="4"/>
  <c r="I19" i="4"/>
  <c r="G18" i="4"/>
  <c r="F18" i="4"/>
  <c r="E18" i="4"/>
  <c r="D18" i="4"/>
  <c r="I18" i="4"/>
  <c r="G17" i="4"/>
  <c r="F17" i="4"/>
  <c r="E17" i="4"/>
  <c r="D17" i="4"/>
  <c r="I17" i="4"/>
  <c r="G16" i="4"/>
  <c r="F16" i="4"/>
  <c r="E16" i="4"/>
  <c r="D16" i="4"/>
  <c r="I16" i="4"/>
  <c r="G15" i="4"/>
  <c r="F15" i="4"/>
  <c r="E15" i="4"/>
  <c r="D15" i="4"/>
  <c r="I15" i="4"/>
  <c r="G14" i="4"/>
  <c r="F14" i="4"/>
  <c r="E14" i="4"/>
  <c r="D14" i="4"/>
  <c r="I14" i="4"/>
  <c r="G13" i="4"/>
  <c r="F13" i="4"/>
  <c r="E13" i="4"/>
  <c r="D13" i="4"/>
  <c r="I13" i="4"/>
  <c r="G12" i="4"/>
  <c r="F12" i="4"/>
  <c r="E12" i="4"/>
  <c r="D12" i="4"/>
  <c r="I12" i="4"/>
  <c r="G11" i="4"/>
  <c r="F11" i="4"/>
  <c r="E11" i="4"/>
  <c r="D11" i="4"/>
  <c r="I11" i="4"/>
  <c r="G10" i="4"/>
  <c r="F10" i="4"/>
  <c r="E10" i="4"/>
  <c r="D10" i="4"/>
  <c r="I10" i="4"/>
  <c r="H9" i="4"/>
  <c r="H8" i="4"/>
  <c r="M8" i="4"/>
  <c r="G9" i="4"/>
  <c r="F9" i="4"/>
  <c r="E9" i="4"/>
  <c r="G8" i="4"/>
  <c r="L8" i="4"/>
  <c r="F8" i="4"/>
  <c r="K8" i="4"/>
  <c r="E8" i="4"/>
  <c r="J8" i="4"/>
  <c r="D9" i="4"/>
  <c r="D8" i="4"/>
  <c r="I8" i="4"/>
  <c r="O57" i="18"/>
  <c r="N57" i="18"/>
  <c r="P57" i="18"/>
  <c r="M57" i="18"/>
  <c r="L57" i="18"/>
  <c r="K57" i="18"/>
  <c r="O56" i="18"/>
  <c r="P56" i="18"/>
  <c r="N56" i="18"/>
  <c r="M56" i="18"/>
  <c r="L56" i="18"/>
  <c r="K56" i="18"/>
  <c r="O55" i="18"/>
  <c r="N55" i="18"/>
  <c r="P55" i="18"/>
  <c r="M55" i="18"/>
  <c r="L55" i="18"/>
  <c r="K55" i="18"/>
  <c r="O54" i="18"/>
  <c r="P54" i="18"/>
  <c r="N54" i="18"/>
  <c r="M54" i="18"/>
  <c r="L54" i="18"/>
  <c r="K54" i="18"/>
  <c r="O53" i="18"/>
  <c r="N53" i="18"/>
  <c r="P53" i="18"/>
  <c r="M53" i="18"/>
  <c r="L53" i="18"/>
  <c r="K53" i="18"/>
  <c r="O52" i="18"/>
  <c r="P52" i="18"/>
  <c r="N52" i="18"/>
  <c r="M52" i="18"/>
  <c r="L52" i="18"/>
  <c r="K52" i="18"/>
  <c r="O51" i="18"/>
  <c r="N51" i="18"/>
  <c r="P51" i="18"/>
  <c r="M51" i="18"/>
  <c r="L51" i="18"/>
  <c r="K51" i="18"/>
  <c r="O50" i="18"/>
  <c r="P50" i="18"/>
  <c r="N50" i="18"/>
  <c r="M50" i="18"/>
  <c r="L50" i="18"/>
  <c r="K50" i="18"/>
  <c r="O49" i="18"/>
  <c r="N49" i="18"/>
  <c r="P49" i="18"/>
  <c r="M49" i="18"/>
  <c r="L49" i="18"/>
  <c r="K49" i="18"/>
  <c r="O48" i="18"/>
  <c r="P48" i="18"/>
  <c r="N48" i="18"/>
  <c r="M48" i="18"/>
  <c r="L48" i="18"/>
  <c r="K48" i="18"/>
  <c r="O47" i="18"/>
  <c r="N47" i="18"/>
  <c r="P47" i="18"/>
  <c r="M47" i="18"/>
  <c r="L47" i="18"/>
  <c r="K47" i="18"/>
  <c r="O46" i="18"/>
  <c r="P46" i="18"/>
  <c r="N46" i="18"/>
  <c r="M46" i="18"/>
  <c r="L46" i="18"/>
  <c r="K46" i="18"/>
  <c r="O45" i="18"/>
  <c r="N45" i="18"/>
  <c r="P45" i="18"/>
  <c r="M45" i="18"/>
  <c r="L45" i="18"/>
  <c r="K45" i="18"/>
  <c r="O44" i="18"/>
  <c r="P44" i="18"/>
  <c r="N44" i="18"/>
  <c r="M44" i="18"/>
  <c r="L44" i="18"/>
  <c r="K44" i="18"/>
  <c r="O43" i="18"/>
  <c r="N43" i="18"/>
  <c r="P43" i="18"/>
  <c r="M43" i="18"/>
  <c r="L43" i="18"/>
  <c r="K43" i="18"/>
  <c r="O42" i="18"/>
  <c r="P42" i="18"/>
  <c r="N42" i="18"/>
  <c r="M42" i="18"/>
  <c r="L42" i="18"/>
  <c r="K42" i="18"/>
  <c r="I57" i="18"/>
  <c r="I56" i="18"/>
  <c r="I55" i="18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H57" i="18"/>
  <c r="G57" i="18"/>
  <c r="F57" i="18"/>
  <c r="E57" i="18"/>
  <c r="H56" i="18"/>
  <c r="G56" i="18"/>
  <c r="F56" i="18"/>
  <c r="E56" i="18"/>
  <c r="H55" i="18"/>
  <c r="G55" i="18"/>
  <c r="F55" i="18"/>
  <c r="E55" i="18"/>
  <c r="H54" i="18"/>
  <c r="G54" i="18"/>
  <c r="F54" i="18"/>
  <c r="E54" i="18"/>
  <c r="H53" i="18"/>
  <c r="G53" i="18"/>
  <c r="F53" i="18"/>
  <c r="E53" i="18"/>
  <c r="H52" i="18"/>
  <c r="G52" i="18"/>
  <c r="F52" i="18"/>
  <c r="E52" i="18"/>
  <c r="H51" i="18"/>
  <c r="G51" i="18"/>
  <c r="F51" i="18"/>
  <c r="E51" i="18"/>
  <c r="H50" i="18"/>
  <c r="G50" i="18"/>
  <c r="F50" i="18"/>
  <c r="E50" i="18"/>
  <c r="H49" i="18"/>
  <c r="G49" i="18"/>
  <c r="F49" i="18"/>
  <c r="E49" i="18"/>
  <c r="H48" i="18"/>
  <c r="G48" i="18"/>
  <c r="F48" i="18"/>
  <c r="E48" i="18"/>
  <c r="H47" i="18"/>
  <c r="G47" i="18"/>
  <c r="F47" i="18"/>
  <c r="E47" i="18"/>
  <c r="H46" i="18"/>
  <c r="G46" i="18"/>
  <c r="F46" i="18"/>
  <c r="E46" i="18"/>
  <c r="H45" i="18"/>
  <c r="G45" i="18"/>
  <c r="F45" i="18"/>
  <c r="E45" i="18"/>
  <c r="H44" i="18"/>
  <c r="G44" i="18"/>
  <c r="F44" i="18"/>
  <c r="E44" i="18"/>
  <c r="H43" i="18"/>
  <c r="G43" i="18"/>
  <c r="F43" i="18"/>
  <c r="E43" i="18"/>
  <c r="H42" i="18"/>
  <c r="G42" i="18"/>
  <c r="F42" i="18"/>
  <c r="E42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J57" i="18"/>
  <c r="J56" i="18"/>
  <c r="J55" i="18"/>
  <c r="J54" i="18"/>
  <c r="J53" i="18"/>
  <c r="J52" i="18"/>
  <c r="J51" i="18"/>
  <c r="J50" i="18"/>
  <c r="J49" i="18"/>
  <c r="J48" i="18"/>
  <c r="J47" i="18"/>
  <c r="J46" i="18"/>
  <c r="J45" i="18"/>
  <c r="J44" i="18"/>
  <c r="J43" i="18"/>
  <c r="J42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H55" i="30"/>
  <c r="G55" i="30"/>
  <c r="F55" i="30"/>
  <c r="H46" i="30"/>
  <c r="G46" i="30"/>
  <c r="F46" i="30"/>
  <c r="K61" i="15"/>
  <c r="H27" i="30"/>
  <c r="H28" i="30"/>
  <c r="H29" i="30"/>
  <c r="H30" i="30"/>
  <c r="H31" i="30"/>
  <c r="H32" i="30"/>
  <c r="H33" i="30"/>
  <c r="H34" i="30"/>
  <c r="H35" i="30"/>
  <c r="H26" i="30"/>
  <c r="C22" i="4"/>
  <c r="C23" i="4"/>
  <c r="C24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D12" i="30"/>
  <c r="D13" i="30"/>
  <c r="C12" i="30"/>
  <c r="G35" i="30"/>
  <c r="F35" i="30"/>
  <c r="G34" i="30"/>
  <c r="F34" i="30"/>
  <c r="G33" i="30"/>
  <c r="F33" i="30"/>
  <c r="G32" i="30"/>
  <c r="F32" i="30"/>
  <c r="G31" i="30"/>
  <c r="F31" i="30"/>
  <c r="G30" i="30"/>
  <c r="F30" i="30"/>
  <c r="G29" i="30"/>
  <c r="F29" i="30"/>
  <c r="G28" i="30"/>
  <c r="F28" i="30"/>
  <c r="G27" i="30"/>
  <c r="F27" i="30"/>
  <c r="G26" i="30"/>
  <c r="F26" i="30"/>
  <c r="F36" i="30"/>
  <c r="A2" i="30"/>
  <c r="A2" i="18"/>
  <c r="C22" i="15"/>
  <c r="C23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E20" i="15"/>
  <c r="D8" i="15"/>
  <c r="A2" i="15"/>
  <c r="A2" i="4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B35" i="4"/>
  <c r="B36" i="4"/>
  <c r="B37" i="4"/>
  <c r="B38" i="4"/>
  <c r="B39" i="4"/>
  <c r="B17" i="4"/>
  <c r="G51" i="32"/>
  <c r="B40" i="4"/>
  <c r="B18" i="4"/>
  <c r="B41" i="4"/>
  <c r="B19" i="4"/>
  <c r="B42" i="4"/>
  <c r="B20" i="4"/>
  <c r="B43" i="4"/>
  <c r="B21" i="4"/>
  <c r="B44" i="4"/>
  <c r="B22" i="4"/>
  <c r="B45" i="4"/>
  <c r="B23" i="4"/>
  <c r="B46" i="4"/>
  <c r="B24" i="4"/>
  <c r="B47" i="4"/>
  <c r="B25" i="4"/>
  <c r="B48" i="4"/>
  <c r="G36" i="30"/>
  <c r="I67" i="30"/>
  <c r="H36" i="30"/>
  <c r="G67" i="30"/>
  <c r="M4" i="32"/>
  <c r="M18" i="32"/>
  <c r="H67" i="30"/>
  <c r="J18" i="32"/>
  <c r="J37" i="4"/>
  <c r="B47" i="9"/>
  <c r="E13" i="30"/>
  <c r="K4" i="4"/>
  <c r="K44" i="4"/>
  <c r="F13" i="30"/>
  <c r="L4" i="4"/>
  <c r="M4" i="4"/>
  <c r="M37" i="4"/>
  <c r="J41" i="32"/>
  <c r="J24" i="32"/>
  <c r="B46" i="9"/>
  <c r="K41" i="32"/>
  <c r="B45" i="9"/>
  <c r="K47" i="32"/>
  <c r="K44" i="32"/>
  <c r="K16" i="32"/>
  <c r="K20" i="32"/>
  <c r="J20" i="4"/>
  <c r="J42" i="4"/>
  <c r="K24" i="32"/>
  <c r="M48" i="4"/>
  <c r="J15" i="4"/>
  <c r="M21" i="32"/>
  <c r="J13" i="4"/>
  <c r="J34" i="32"/>
  <c r="M37" i="32"/>
  <c r="J44" i="32"/>
  <c r="J11" i="32"/>
  <c r="J39" i="32"/>
  <c r="J22" i="32"/>
  <c r="J13" i="32"/>
  <c r="J38" i="32"/>
  <c r="J19" i="32"/>
  <c r="J46" i="32"/>
  <c r="J37" i="32"/>
  <c r="K19" i="32"/>
  <c r="K23" i="32"/>
  <c r="J35" i="32"/>
  <c r="J17" i="32"/>
  <c r="J23" i="4"/>
  <c r="J44" i="4"/>
  <c r="J43" i="4"/>
  <c r="J48" i="32"/>
  <c r="L43" i="4"/>
  <c r="L38" i="4"/>
  <c r="L15" i="4"/>
  <c r="L20" i="4"/>
  <c r="L41" i="4"/>
  <c r="L44" i="4"/>
  <c r="L35" i="4"/>
  <c r="L17" i="4"/>
  <c r="L14" i="4"/>
  <c r="K38" i="32"/>
  <c r="K43" i="32"/>
  <c r="K22" i="32"/>
  <c r="K39" i="32"/>
  <c r="K45" i="32"/>
  <c r="K42" i="32"/>
  <c r="K37" i="32"/>
  <c r="K35" i="32"/>
  <c r="M36" i="4"/>
  <c r="J36" i="4"/>
  <c r="J22" i="4"/>
  <c r="J35" i="4"/>
  <c r="J25" i="4"/>
  <c r="J16" i="4"/>
  <c r="J38" i="4"/>
  <c r="J12" i="4"/>
  <c r="J17" i="4"/>
  <c r="K40" i="32"/>
  <c r="K48" i="32"/>
  <c r="K46" i="32"/>
  <c r="K36" i="32"/>
  <c r="K18" i="32"/>
  <c r="K34" i="32"/>
  <c r="K11" i="32"/>
  <c r="K13" i="32"/>
  <c r="M16" i="4"/>
  <c r="J40" i="4"/>
  <c r="M12" i="32"/>
  <c r="J24" i="4"/>
  <c r="J45" i="4"/>
  <c r="J48" i="4"/>
  <c r="J41" i="4"/>
  <c r="J19" i="4"/>
  <c r="J34" i="4"/>
  <c r="J10" i="4"/>
  <c r="K15" i="32"/>
  <c r="K10" i="32"/>
  <c r="K14" i="32"/>
  <c r="K12" i="32"/>
  <c r="K17" i="32"/>
  <c r="K21" i="32"/>
  <c r="K25" i="32"/>
  <c r="M23" i="4"/>
  <c r="J46" i="4"/>
  <c r="J33" i="4"/>
  <c r="J18" i="4"/>
  <c r="J11" i="4"/>
  <c r="J14" i="4"/>
  <c r="J21" i="4"/>
  <c r="J47" i="4"/>
  <c r="K42" i="4"/>
  <c r="K23" i="4"/>
  <c r="K16" i="4"/>
  <c r="K20" i="4"/>
  <c r="K19" i="4"/>
  <c r="K22" i="4"/>
  <c r="K10" i="4"/>
  <c r="K25" i="4"/>
  <c r="K39" i="4"/>
  <c r="K14" i="4"/>
  <c r="K47" i="4"/>
  <c r="K40" i="4"/>
  <c r="K18" i="4"/>
  <c r="K15" i="4"/>
  <c r="M21" i="4"/>
  <c r="M20" i="32"/>
  <c r="M14" i="32"/>
  <c r="K12" i="4"/>
  <c r="M24" i="4"/>
  <c r="M20" i="4"/>
  <c r="M34" i="4"/>
  <c r="M42" i="4"/>
  <c r="M40" i="4"/>
  <c r="M35" i="4"/>
  <c r="M12" i="4"/>
  <c r="M44" i="4"/>
  <c r="M17" i="4"/>
  <c r="M45" i="4"/>
  <c r="M47" i="4"/>
  <c r="M15" i="4"/>
  <c r="M41" i="4"/>
  <c r="M43" i="4"/>
  <c r="M11" i="4"/>
  <c r="M14" i="4"/>
  <c r="N14" i="4"/>
  <c r="O14" i="4"/>
  <c r="M19" i="4"/>
  <c r="M13" i="4"/>
  <c r="M25" i="4"/>
  <c r="M33" i="4"/>
  <c r="M10" i="4"/>
  <c r="M38" i="4"/>
  <c r="M18" i="4"/>
  <c r="M39" i="4"/>
  <c r="M34" i="32"/>
  <c r="M36" i="32"/>
  <c r="M43" i="32"/>
  <c r="M19" i="32"/>
  <c r="M11" i="32"/>
  <c r="M44" i="32"/>
  <c r="M16" i="32"/>
  <c r="M48" i="32"/>
  <c r="M40" i="32"/>
  <c r="M23" i="32"/>
  <c r="M10" i="32"/>
  <c r="M41" i="32"/>
  <c r="M38" i="32"/>
  <c r="M24" i="32"/>
  <c r="M47" i="32"/>
  <c r="M17" i="32"/>
  <c r="M42" i="32"/>
  <c r="M33" i="32"/>
  <c r="M13" i="32"/>
  <c r="M35" i="32"/>
  <c r="M45" i="32"/>
  <c r="M15" i="32"/>
  <c r="M22" i="32"/>
  <c r="M25" i="32"/>
  <c r="K43" i="4"/>
  <c r="M22" i="4"/>
  <c r="M46" i="4"/>
  <c r="M39" i="32"/>
  <c r="M46" i="32"/>
  <c r="L40" i="4"/>
  <c r="L36" i="4"/>
  <c r="L16" i="4"/>
  <c r="L12" i="4"/>
  <c r="J12" i="32"/>
  <c r="J45" i="32"/>
  <c r="J20" i="32"/>
  <c r="J25" i="32"/>
  <c r="J42" i="32"/>
  <c r="J36" i="32"/>
  <c r="J43" i="32"/>
  <c r="L22" i="4"/>
  <c r="L47" i="4"/>
  <c r="L33" i="4"/>
  <c r="L39" i="4"/>
  <c r="J21" i="32"/>
  <c r="J14" i="32"/>
  <c r="J47" i="32"/>
  <c r="J10" i="32"/>
  <c r="J16" i="32"/>
  <c r="J40" i="32"/>
  <c r="J33" i="32"/>
  <c r="J15" i="32"/>
  <c r="L45" i="4"/>
  <c r="L11" i="4"/>
  <c r="L13" i="4"/>
  <c r="L42" i="4"/>
  <c r="L25" i="4"/>
  <c r="L18" i="4"/>
  <c r="L19" i="4"/>
  <c r="L10" i="4"/>
  <c r="N40" i="4"/>
  <c r="O40" i="4"/>
  <c r="L23" i="4"/>
  <c r="L21" i="4"/>
  <c r="L24" i="4"/>
  <c r="L34" i="4"/>
  <c r="L37" i="4"/>
  <c r="L48" i="4"/>
  <c r="L46" i="4"/>
  <c r="K46" i="4"/>
  <c r="K35" i="4"/>
  <c r="K13" i="4"/>
  <c r="K21" i="4"/>
  <c r="K34" i="4"/>
  <c r="K48" i="4"/>
  <c r="K37" i="4"/>
  <c r="K11" i="4"/>
  <c r="K17" i="4"/>
  <c r="K33" i="4"/>
  <c r="K45" i="4"/>
  <c r="K41" i="4"/>
  <c r="K24" i="4"/>
  <c r="K38" i="4"/>
  <c r="K36" i="4"/>
  <c r="N41" i="4"/>
  <c r="O41" i="4"/>
  <c r="N44" i="4"/>
  <c r="O44" i="4"/>
  <c r="N17" i="4"/>
  <c r="O17" i="4"/>
  <c r="N21" i="4"/>
  <c r="O21" i="4"/>
  <c r="N19" i="4"/>
  <c r="O19" i="4"/>
  <c r="N42" i="4"/>
  <c r="O42" i="4"/>
  <c r="N20" i="4"/>
  <c r="O20" i="4"/>
  <c r="N43" i="4"/>
  <c r="O43" i="4"/>
  <c r="N25" i="4"/>
  <c r="O25" i="4"/>
  <c r="N23" i="4"/>
  <c r="O23" i="4"/>
  <c r="N15" i="4"/>
  <c r="O15" i="4"/>
  <c r="N47" i="4"/>
  <c r="O47" i="4"/>
  <c r="N16" i="4"/>
  <c r="O16" i="4"/>
  <c r="N48" i="4"/>
  <c r="O48" i="4"/>
  <c r="N18" i="4"/>
  <c r="O18" i="4"/>
  <c r="L43" i="32"/>
  <c r="N43" i="32"/>
  <c r="O43" i="32"/>
  <c r="L41" i="32"/>
  <c r="N41" i="32"/>
  <c r="O41" i="32"/>
  <c r="L45" i="32"/>
  <c r="N45" i="32"/>
  <c r="O45" i="32"/>
  <c r="L10" i="32"/>
  <c r="N10" i="32"/>
  <c r="L11" i="32"/>
  <c r="N11" i="32"/>
  <c r="O11" i="32"/>
  <c r="L14" i="32"/>
  <c r="N14" i="32"/>
  <c r="O14" i="32"/>
  <c r="L23" i="32"/>
  <c r="N23" i="32"/>
  <c r="O23" i="32"/>
  <c r="L39" i="32"/>
  <c r="N39" i="32"/>
  <c r="O39" i="32"/>
  <c r="L21" i="32"/>
  <c r="N21" i="32"/>
  <c r="O21" i="32"/>
  <c r="L46" i="32"/>
  <c r="N46" i="32"/>
  <c r="O46" i="32"/>
  <c r="L19" i="32"/>
  <c r="N19" i="32"/>
  <c r="O19" i="32"/>
  <c r="L38" i="32"/>
  <c r="N38" i="32"/>
  <c r="O38" i="32"/>
  <c r="L17" i="32"/>
  <c r="N17" i="32"/>
  <c r="O17" i="32"/>
  <c r="L13" i="32"/>
  <c r="N13" i="32"/>
  <c r="O13" i="32"/>
  <c r="L40" i="32"/>
  <c r="N40" i="32"/>
  <c r="O40" i="32"/>
  <c r="L42" i="32"/>
  <c r="N42" i="32"/>
  <c r="O42" i="32"/>
  <c r="L34" i="32"/>
  <c r="N34" i="32"/>
  <c r="O34" i="32"/>
  <c r="L44" i="32"/>
  <c r="N44" i="32"/>
  <c r="O44" i="32"/>
  <c r="L47" i="32"/>
  <c r="N47" i="32"/>
  <c r="O47" i="32"/>
  <c r="L15" i="32"/>
  <c r="N15" i="32"/>
  <c r="O15" i="32"/>
  <c r="L33" i="32"/>
  <c r="N33" i="32"/>
  <c r="L24" i="32"/>
  <c r="N24" i="32"/>
  <c r="O24" i="32"/>
  <c r="L36" i="32"/>
  <c r="L22" i="32"/>
  <c r="N22" i="32"/>
  <c r="O22" i="32"/>
  <c r="L48" i="32"/>
  <c r="N48" i="32"/>
  <c r="O48" i="32"/>
  <c r="L37" i="32"/>
  <c r="N37" i="32"/>
  <c r="O37" i="32"/>
  <c r="L25" i="32"/>
  <c r="L12" i="32"/>
  <c r="N12" i="32"/>
  <c r="O12" i="32"/>
  <c r="L18" i="32"/>
  <c r="N18" i="32"/>
  <c r="O18" i="32"/>
  <c r="L35" i="32"/>
  <c r="N35" i="32"/>
  <c r="O35" i="32"/>
  <c r="L16" i="32"/>
  <c r="N16" i="32"/>
  <c r="O16" i="32"/>
  <c r="L20" i="32"/>
  <c r="N20" i="32"/>
  <c r="O20" i="32"/>
  <c r="N11" i="4"/>
  <c r="O11" i="4"/>
  <c r="N22" i="4"/>
  <c r="O22" i="4"/>
  <c r="N25" i="32"/>
  <c r="O25" i="32"/>
  <c r="N36" i="4"/>
  <c r="O36" i="4"/>
  <c r="N37" i="4"/>
  <c r="O37" i="4"/>
  <c r="N13" i="4"/>
  <c r="O13" i="4"/>
  <c r="N10" i="4"/>
  <c r="O10" i="4"/>
  <c r="N12" i="4"/>
  <c r="O12" i="4"/>
  <c r="N38" i="4"/>
  <c r="O38" i="4"/>
  <c r="N33" i="4"/>
  <c r="N35" i="4"/>
  <c r="O35" i="4"/>
  <c r="N36" i="32"/>
  <c r="O36" i="32"/>
  <c r="N39" i="4"/>
  <c r="O39" i="4"/>
  <c r="N45" i="4"/>
  <c r="O45" i="4"/>
  <c r="N24" i="4"/>
  <c r="O24" i="4"/>
  <c r="N34" i="4"/>
  <c r="O34" i="4"/>
  <c r="N46" i="4"/>
  <c r="O46" i="4"/>
  <c r="O33" i="4"/>
  <c r="N49" i="32"/>
  <c r="O33" i="32"/>
  <c r="O49" i="32"/>
  <c r="N26" i="4"/>
  <c r="O26" i="4"/>
  <c r="O10" i="32"/>
  <c r="O26" i="32"/>
  <c r="N26" i="32"/>
  <c r="N49" i="4"/>
  <c r="O49" i="4"/>
  <c r="N51" i="4"/>
  <c r="O51" i="32"/>
  <c r="O51" i="4"/>
  <c r="N51" i="32"/>
</calcChain>
</file>

<file path=xl/sharedStrings.xml><?xml version="1.0" encoding="utf-8"?>
<sst xmlns="http://schemas.openxmlformats.org/spreadsheetml/2006/main" count="344" uniqueCount="186">
  <si>
    <t>Present value</t>
  </si>
  <si>
    <t>Discount rate</t>
  </si>
  <si>
    <t>Multiplier</t>
  </si>
  <si>
    <t>Total costs</t>
  </si>
  <si>
    <t>Year</t>
  </si>
  <si>
    <t>Assumptions</t>
  </si>
  <si>
    <t xml:space="preserve">Scenarios </t>
  </si>
  <si>
    <t>● 50ppm sulphur petrol from 1 July 2015 indefinitely</t>
  </si>
  <si>
    <t>Time Frames</t>
  </si>
  <si>
    <t>End point 1</t>
  </si>
  <si>
    <t>Scenario A</t>
  </si>
  <si>
    <t>End point 2</t>
  </si>
  <si>
    <t>Pollutants</t>
  </si>
  <si>
    <t>PM</t>
  </si>
  <si>
    <t xml:space="preserve">NOx </t>
  </si>
  <si>
    <t>oxides of nitrogen</t>
  </si>
  <si>
    <t xml:space="preserve">SOx </t>
  </si>
  <si>
    <t>VOCs</t>
  </si>
  <si>
    <t>volatile organic compounds</t>
  </si>
  <si>
    <t>carbon dioxide</t>
  </si>
  <si>
    <r>
      <t>CO</t>
    </r>
    <r>
      <rPr>
        <sz val="10"/>
        <rFont val="Calibri"/>
        <family val="2"/>
      </rPr>
      <t>2</t>
    </r>
  </si>
  <si>
    <t>Fleet Composition and Performance</t>
  </si>
  <si>
    <t>Speed</t>
  </si>
  <si>
    <t>Composition</t>
  </si>
  <si>
    <t>assume default national fleets in the Vehicle Emissions Prediction Model (VEPM)</t>
  </si>
  <si>
    <t>assume default national average speed of 42 km/h (which aligns VEPM predicted petrol use to MBIE actual petrol use)</t>
  </si>
  <si>
    <t>● 50ppm sulphur petrol from 1 July 2015</t>
  </si>
  <si>
    <t>● then 30ppm sulphur petrol from 1 July 2016</t>
  </si>
  <si>
    <t>● then 10ppm sulphur petrol from 1 July 2017</t>
  </si>
  <si>
    <t>Start point</t>
  </si>
  <si>
    <t>1 July 2015</t>
  </si>
  <si>
    <t>1 July 2020</t>
  </si>
  <si>
    <t>1 July 2030</t>
  </si>
  <si>
    <t>Health Benefits</t>
  </si>
  <si>
    <t>Growth in VKT</t>
  </si>
  <si>
    <t>VOC</t>
  </si>
  <si>
    <t>FC</t>
  </si>
  <si>
    <t>g/km</t>
  </si>
  <si>
    <t>l/100km</t>
  </si>
  <si>
    <t>VKT Projections</t>
  </si>
  <si>
    <t>Increase per yr</t>
  </si>
  <si>
    <r>
      <rPr>
        <u/>
        <sz val="12"/>
        <rFont val="Calibri"/>
        <family val="2"/>
      </rPr>
      <t>Note</t>
    </r>
    <r>
      <rPr>
        <sz val="12"/>
        <rFont val="Calibri"/>
        <family val="2"/>
      </rPr>
      <t xml:space="preserve">:  </t>
    </r>
    <r>
      <rPr>
        <sz val="12"/>
        <color indexed="10"/>
        <rFont val="Calibri"/>
        <family val="2"/>
      </rPr>
      <t xml:space="preserve">red values </t>
    </r>
    <r>
      <rPr>
        <sz val="12"/>
        <rFont val="Calibri"/>
        <family val="2"/>
      </rPr>
      <t xml:space="preserve">are </t>
    </r>
    <r>
      <rPr>
        <b/>
        <sz val="12"/>
        <rFont val="Calibri"/>
        <family val="2"/>
      </rPr>
      <t>projections</t>
    </r>
  </si>
  <si>
    <r>
      <rPr>
        <b/>
        <sz val="12"/>
        <rFont val="Calibri"/>
        <family val="2"/>
      </rPr>
      <t>Actual data</t>
    </r>
    <r>
      <rPr>
        <sz val="12"/>
        <rFont val="Calibri"/>
        <family val="2"/>
      </rPr>
      <t xml:space="preserve"> from MOT </t>
    </r>
    <r>
      <rPr>
        <i/>
        <sz val="12"/>
        <rFont val="Calibri"/>
        <family val="2"/>
      </rPr>
      <t>Vehicle Fleet Statistics 2013</t>
    </r>
  </si>
  <si>
    <t>CO</t>
  </si>
  <si>
    <t>(exhaust)</t>
  </si>
  <si>
    <t>(brake &amp; tyre)</t>
  </si>
  <si>
    <r>
      <t>CO</t>
    </r>
    <r>
      <rPr>
        <b/>
        <sz val="10"/>
        <rFont val="Calibri"/>
        <family val="2"/>
      </rPr>
      <t>2</t>
    </r>
  </si>
  <si>
    <r>
      <t>NO</t>
    </r>
    <r>
      <rPr>
        <b/>
        <sz val="10"/>
        <rFont val="Calibri"/>
        <family val="2"/>
      </rPr>
      <t>X</t>
    </r>
  </si>
  <si>
    <r>
      <t>PM</t>
    </r>
    <r>
      <rPr>
        <b/>
        <sz val="10"/>
        <rFont val="Calibri"/>
        <family val="2"/>
      </rPr>
      <t>10</t>
    </r>
  </si>
  <si>
    <t>Actual Total travel  (billions of km)</t>
  </si>
  <si>
    <t>assuming</t>
  </si>
  <si>
    <r>
      <rPr>
        <b/>
        <sz val="12"/>
        <rFont val="Calibri"/>
        <family val="2"/>
      </rPr>
      <t xml:space="preserve">Emission factors taken </t>
    </r>
    <r>
      <rPr>
        <sz val="12"/>
        <rFont val="Calibri"/>
        <family val="2"/>
      </rPr>
      <t xml:space="preserve">from </t>
    </r>
    <r>
      <rPr>
        <i/>
        <sz val="12"/>
        <rFont val="Calibri"/>
        <family val="2"/>
      </rPr>
      <t>Vehicle Emissions Prediction Model v5.1</t>
    </r>
  </si>
  <si>
    <t>● default national fleet profiles for each year</t>
  </si>
  <si>
    <t>● average speed of 42km/h chosen to match predicted fleet fuel consumption with actuals recorded by MBIE</t>
  </si>
  <si>
    <t>● emissions performance of petrol vehicles matched to fuel specs (ie Euro 5 vehicles rated as Euro 4 until 10ppm available)</t>
  </si>
  <si>
    <t>Avoided Health Costs per Pollutant</t>
  </si>
  <si>
    <t>Member State</t>
  </si>
  <si>
    <t>Finland</t>
  </si>
  <si>
    <t>France</t>
  </si>
  <si>
    <t>Germany</t>
  </si>
  <si>
    <t>Greece</t>
  </si>
  <si>
    <t>Ireland</t>
  </si>
  <si>
    <t>Italy</t>
  </si>
  <si>
    <t>The Netherlands</t>
  </si>
  <si>
    <t xml:space="preserve">  NOx</t>
  </si>
  <si>
    <t>Portugal</t>
  </si>
  <si>
    <t>Spain</t>
  </si>
  <si>
    <t>UK</t>
  </si>
  <si>
    <t xml:space="preserve"> NOx to PM</t>
  </si>
  <si>
    <t>Ratios</t>
  </si>
  <si>
    <t>VOCs to PM</t>
  </si>
  <si>
    <t>Average</t>
  </si>
  <si>
    <t>Table A.2</t>
  </si>
  <si>
    <t>PM Mortality</t>
  </si>
  <si>
    <t>PM Morbidity</t>
  </si>
  <si>
    <t>Total PM</t>
  </si>
  <si>
    <r>
      <t xml:space="preserve">  CO</t>
    </r>
    <r>
      <rPr>
        <b/>
        <sz val="10"/>
        <rFont val="Calibri"/>
        <family val="2"/>
      </rPr>
      <t>2</t>
    </r>
  </si>
  <si>
    <r>
      <t xml:space="preserve">                Benefits per tonne pollutants reduced in NZD</t>
    </r>
    <r>
      <rPr>
        <b/>
        <sz val="12"/>
        <rFont val="Calibri"/>
        <family val="2"/>
      </rPr>
      <t xml:space="preserve"> (June 2014)</t>
    </r>
  </si>
  <si>
    <t>Health Benefits Comparison</t>
  </si>
  <si>
    <t>Costs ($M as at June 2014)</t>
  </si>
  <si>
    <t>million</t>
  </si>
  <si>
    <t>year</t>
  </si>
  <si>
    <t>light</t>
  </si>
  <si>
    <t>heavy</t>
  </si>
  <si>
    <t>total</t>
  </si>
  <si>
    <t>% increase</t>
  </si>
  <si>
    <t>VFEM Projections from Sarah Wheaton at MoT, May 2015</t>
  </si>
  <si>
    <r>
      <t xml:space="preserve">then assume </t>
    </r>
    <r>
      <rPr>
        <sz val="12"/>
        <color indexed="10"/>
        <rFont val="Calibri"/>
        <family val="2"/>
      </rPr>
      <t>1.12%</t>
    </r>
    <r>
      <rPr>
        <sz val="12"/>
        <rFont val="Calibri"/>
        <family val="2"/>
      </rPr>
      <t xml:space="preserve"> increase in VKT each year past 2013</t>
    </r>
  </si>
  <si>
    <t>assume average growth at 1.12% pa from 2014 based on MoT VFEM modelling</t>
  </si>
  <si>
    <t>PM values closer to VOLY rather than VOSL used in NZ</t>
  </si>
  <si>
    <t>Europe in 2001</t>
  </si>
  <si>
    <t>USEPA in 2003 (?)</t>
  </si>
  <si>
    <t>page 6</t>
  </si>
  <si>
    <t>Country</t>
  </si>
  <si>
    <t>US and Mexico</t>
  </si>
  <si>
    <t>DEFRA in 2013</t>
  </si>
  <si>
    <t>Annex A</t>
  </si>
  <si>
    <t>PM (transport ave)</t>
  </si>
  <si>
    <t>New Zealand in 2015</t>
  </si>
  <si>
    <t>VOSL-based</t>
  </si>
  <si>
    <t>VOLY-based</t>
  </si>
  <si>
    <t>assume divide by 5</t>
  </si>
  <si>
    <t>Emissions</t>
  </si>
  <si>
    <t>MBIE Basecase</t>
  </si>
  <si>
    <t>MBIE Scenario A</t>
  </si>
  <si>
    <t>PM Total</t>
  </si>
  <si>
    <r>
      <rPr>
        <b/>
        <sz val="12"/>
        <rFont val="Calibri"/>
        <family val="2"/>
      </rPr>
      <t xml:space="preserve">Emissions taken </t>
    </r>
    <r>
      <rPr>
        <sz val="12"/>
        <rFont val="Calibri"/>
        <family val="2"/>
      </rPr>
      <t xml:space="preserve">from emission factors above multiplied by VKT for each year from </t>
    </r>
    <r>
      <rPr>
        <i/>
        <sz val="12"/>
        <rFont val="Calibri"/>
        <family val="2"/>
      </rPr>
      <t>VKT Projections</t>
    </r>
    <r>
      <rPr>
        <sz val="12"/>
        <rFont val="Calibri"/>
        <family val="2"/>
      </rPr>
      <t xml:space="preserve"> sheet</t>
    </r>
  </si>
  <si>
    <r>
      <t xml:space="preserve">● emission standards standards changed in VEPM to match fuel scenarios as per </t>
    </r>
    <r>
      <rPr>
        <i/>
        <sz val="12"/>
        <rFont val="Calibri"/>
        <family val="2"/>
      </rPr>
      <t>Assumptions</t>
    </r>
    <r>
      <rPr>
        <sz val="12"/>
        <rFont val="Calibri"/>
        <family val="2"/>
      </rPr>
      <t xml:space="preserve"> sheet</t>
    </r>
  </si>
  <si>
    <t>kt</t>
  </si>
  <si>
    <t>Fleet Weighted Emission Factors (g/km)</t>
  </si>
  <si>
    <t>Fleet Weighted Emissions (kilotonnes)</t>
  </si>
  <si>
    <r>
      <t>Emissions (kt/yr)</t>
    </r>
    <r>
      <rPr>
        <sz val="10"/>
        <color indexed="10"/>
        <rFont val="Calibri"/>
        <family val="2"/>
      </rPr>
      <t/>
    </r>
  </si>
  <si>
    <t xml:space="preserve">Damage cost per t pollutant = </t>
  </si>
  <si>
    <t>NZ$ as at June 2014</t>
  </si>
  <si>
    <t>NZ$M</t>
  </si>
  <si>
    <t>Cumulative difference =</t>
  </si>
  <si>
    <r>
      <t xml:space="preserve">carbon monoxide </t>
    </r>
    <r>
      <rPr>
        <sz val="12"/>
        <color indexed="10"/>
        <rFont val="Calibri"/>
        <family val="2"/>
      </rPr>
      <t>but no health costs data available</t>
    </r>
  </si>
  <si>
    <t>not modelled as not included in VEPM</t>
  </si>
  <si>
    <r>
      <t>PM</t>
    </r>
    <r>
      <rPr>
        <sz val="10"/>
        <rFont val="Calibri"/>
        <family val="2"/>
      </rPr>
      <t>2.5</t>
    </r>
    <r>
      <rPr>
        <sz val="12"/>
        <rFont val="Calibri"/>
        <family val="2"/>
      </rPr>
      <t>/PM</t>
    </r>
    <r>
      <rPr>
        <sz val="10"/>
        <rFont val="Calibri"/>
        <family val="2"/>
      </rPr>
      <t>10</t>
    </r>
  </si>
  <si>
    <r>
      <t xml:space="preserve">particulate matter &lt; 2.5 or 10 µm </t>
    </r>
    <r>
      <rPr>
        <sz val="12"/>
        <color indexed="10"/>
        <rFont val="Calibri"/>
        <family val="2"/>
      </rPr>
      <t>modelled together as PM</t>
    </r>
    <r>
      <rPr>
        <sz val="10"/>
        <color indexed="10"/>
        <rFont val="Calibri"/>
        <family val="2"/>
      </rPr>
      <t>10</t>
    </r>
  </si>
  <si>
    <t>Basecase perf</t>
  </si>
  <si>
    <t xml:space="preserve">Scen A perf </t>
  </si>
  <si>
    <t>● set all Euro 5 and better petrol vehicles to Euro 4 in 2015 when 10ppm S</t>
  </si>
  <si>
    <r>
      <t xml:space="preserve">● set all Euro 5 and better petrol vehicles to Euro 4 until 10ppm sulphur petrol available for </t>
    </r>
    <r>
      <rPr>
        <sz val="12"/>
        <color indexed="10"/>
        <rFont val="Calibri"/>
        <family val="2"/>
      </rPr>
      <t>2015 to 2030</t>
    </r>
  </si>
  <si>
    <r>
      <t xml:space="preserve">● set all Euro 5 and better petrol vehicles to Euro 4 in 2016 when 30ppm S BUT </t>
    </r>
    <r>
      <rPr>
        <sz val="12"/>
        <color indexed="10"/>
        <rFont val="Calibri"/>
        <family val="2"/>
      </rPr>
      <t>assume half of 50ppm to 10ppm reductions</t>
    </r>
    <r>
      <rPr>
        <sz val="12"/>
        <rFont val="Calibri"/>
        <family val="2"/>
      </rPr>
      <t xml:space="preserve"> for existing as follows:</t>
    </r>
  </si>
  <si>
    <r>
      <t xml:space="preserve">● leave fleet profile as predicted (ie Euro 5 &amp; 6 can perform properly) BUT </t>
    </r>
    <r>
      <rPr>
        <sz val="12"/>
        <color indexed="10"/>
        <rFont val="Calibri"/>
        <family val="2"/>
      </rPr>
      <t>assume full 50ppm to 10ppm reductions</t>
    </r>
    <r>
      <rPr>
        <sz val="12"/>
        <rFont val="Calibri"/>
        <family val="2"/>
      </rPr>
      <t xml:space="preserve"> for existing as follows:</t>
    </r>
  </si>
  <si>
    <t>All health benefits based on per tonne emissions average "damage costs" as follows:</t>
  </si>
  <si>
    <t>no health costs data available</t>
  </si>
  <si>
    <t>(PV)</t>
  </si>
  <si>
    <t>PV</t>
  </si>
  <si>
    <t>Total</t>
  </si>
  <si>
    <r>
      <t xml:space="preserve">        ● 5% for CO for Euro 1 to Euro 4 plus Jap 00 to Jap 05 (</t>
    </r>
    <r>
      <rPr>
        <i/>
        <sz val="12"/>
        <rFont val="Calibri"/>
        <family val="2"/>
      </rPr>
      <t>based on USEPA 2014 and EU 2001</t>
    </r>
    <r>
      <rPr>
        <sz val="12"/>
        <rFont val="Calibri"/>
        <family val="2"/>
      </rPr>
      <t>)</t>
    </r>
  </si>
  <si>
    <t>Cost and Benefits of Lowering the Sulphur Content of Petrol &amp; Diesel to Less than 10ppm</t>
  </si>
  <si>
    <t>Control of Air Pollution from Motor Vehicles: Tier 3 Motor Vehicle Emission and Fuels Standards</t>
  </si>
  <si>
    <t>Final Rule - Regulatory Impact Analysis</t>
  </si>
  <si>
    <r>
      <rPr>
        <b/>
        <sz val="10"/>
        <rFont val="Calibri"/>
        <family val="2"/>
      </rPr>
      <t>USEPA 2014</t>
    </r>
    <r>
      <rPr>
        <sz val="10"/>
        <rFont val="Calibri"/>
        <family val="2"/>
      </rPr>
      <t xml:space="preserve"> = United States Environmental Protection Agency, March 2014</t>
    </r>
  </si>
  <si>
    <r>
      <rPr>
        <b/>
        <sz val="10"/>
        <rFont val="Calibri"/>
        <family val="2"/>
      </rPr>
      <t>EU 2001</t>
    </r>
    <r>
      <rPr>
        <sz val="10"/>
        <rFont val="Calibri"/>
        <family val="2"/>
      </rPr>
      <t xml:space="preserve"> = EU Directorate-General Environment Report, September 2001</t>
    </r>
  </si>
  <si>
    <r>
      <t xml:space="preserve">        ● 1.5% for CO2 for Euro 4 and Jap 05 only (</t>
    </r>
    <r>
      <rPr>
        <i/>
        <sz val="12"/>
        <rFont val="Calibri"/>
        <family val="2"/>
      </rPr>
      <t>based on EU 2001</t>
    </r>
    <r>
      <rPr>
        <sz val="12"/>
        <rFont val="Calibri"/>
        <family val="2"/>
      </rPr>
      <t>)</t>
    </r>
  </si>
  <si>
    <r>
      <t xml:space="preserve">        ● 5% for VOCs for Euro 1 to Euro 4 plus Jap 00 to Jap 05 (</t>
    </r>
    <r>
      <rPr>
        <i/>
        <sz val="12"/>
        <rFont val="Calibri"/>
        <family val="2"/>
      </rPr>
      <t>based on USEPA 2014 and EU 2001</t>
    </r>
    <r>
      <rPr>
        <sz val="12"/>
        <rFont val="Calibri"/>
        <family val="2"/>
      </rPr>
      <t>)</t>
    </r>
  </si>
  <si>
    <r>
      <t xml:space="preserve">        ● 5% for NOX for Euro 1 to Euro 4 plus Jap 00 to Jap 05 (</t>
    </r>
    <r>
      <rPr>
        <i/>
        <sz val="12"/>
        <rFont val="Calibri"/>
        <family val="2"/>
      </rPr>
      <t>based on USEPA 2014 and EU 2001</t>
    </r>
    <r>
      <rPr>
        <sz val="12"/>
        <rFont val="Calibri"/>
        <family val="2"/>
      </rPr>
      <t>)</t>
    </r>
  </si>
  <si>
    <r>
      <t xml:space="preserve">        ● 10% for CO for Euro 1 to Euro 4 plus Jap 00 to Jap 05 (</t>
    </r>
    <r>
      <rPr>
        <i/>
        <sz val="12"/>
        <rFont val="Calibri"/>
        <family val="2"/>
      </rPr>
      <t>based on USEPA 2014 and EU 2001</t>
    </r>
    <r>
      <rPr>
        <sz val="12"/>
        <rFont val="Calibri"/>
        <family val="2"/>
      </rPr>
      <t>)</t>
    </r>
  </si>
  <si>
    <r>
      <t xml:space="preserve">        ●  3% for CO2 for Euro 4 and Jap 05 only (</t>
    </r>
    <r>
      <rPr>
        <i/>
        <sz val="12"/>
        <rFont val="Calibri"/>
        <family val="2"/>
      </rPr>
      <t>based on EU 2001</t>
    </r>
    <r>
      <rPr>
        <sz val="12"/>
        <rFont val="Calibri"/>
        <family val="2"/>
      </rPr>
      <t>)</t>
    </r>
  </si>
  <si>
    <r>
      <t xml:space="preserve">        ● 10% for VOCs for Euro 1 to Euro 4 plus Jap 00 to Jap 05 (</t>
    </r>
    <r>
      <rPr>
        <i/>
        <sz val="12"/>
        <rFont val="Calibri"/>
        <family val="2"/>
      </rPr>
      <t>based on USEPA 2014 and EU 2001</t>
    </r>
    <r>
      <rPr>
        <sz val="12"/>
        <rFont val="Calibri"/>
        <family val="2"/>
      </rPr>
      <t>)</t>
    </r>
  </si>
  <si>
    <r>
      <t xml:space="preserve">        ● 10% for NOX for Euro 1 to Euro 4 plus Jap 00 to Jap 05 (</t>
    </r>
    <r>
      <rPr>
        <i/>
        <sz val="12"/>
        <rFont val="Calibri"/>
        <family val="2"/>
      </rPr>
      <t>based on USEPA 2014 and EU 2001</t>
    </r>
    <r>
      <rPr>
        <sz val="12"/>
        <rFont val="Calibri"/>
        <family val="2"/>
      </rPr>
      <t>)</t>
    </r>
  </si>
  <si>
    <t>NSW EPA in 2013</t>
  </si>
  <si>
    <t>Table B4 p B-9</t>
  </si>
  <si>
    <t>Based on VOLY (value of life year mean scenario)</t>
  </si>
  <si>
    <t>€ in 2000 per tonne</t>
  </si>
  <si>
    <t>NZ$ in 2014 per tonne</t>
  </si>
  <si>
    <t>assuming 2% inflation pa</t>
  </si>
  <si>
    <t>NZD 1.55 = EUR 1.00</t>
  </si>
  <si>
    <t xml:space="preserve">PM values closer to VOLY rather than VOSL used in NZ </t>
  </si>
  <si>
    <t>NZD 2.168 = GBP 1.00</t>
  </si>
  <si>
    <t>£48,517 in 2010 approx equivalent to £52,516 in 2014 (2% inflation pa) =&gt; NZ$113,855 in 2014 (which is close to estimated VOLY from HAPINZ in June 2014 NZ$ below)</t>
  </si>
  <si>
    <r>
      <rPr>
        <b/>
        <sz val="12"/>
        <rFont val="Calibri"/>
        <family val="2"/>
      </rPr>
      <t>Note:</t>
    </r>
    <r>
      <rPr>
        <sz val="12"/>
        <rFont val="Calibri"/>
        <family val="2"/>
      </rPr>
      <t xml:space="preserve"> basing these on average PM VOSL would make the damage costs even higher</t>
    </r>
  </si>
  <si>
    <r>
      <t>Assume HAPINZ 2013 updated numbers for Auckland (</t>
    </r>
    <r>
      <rPr>
        <i/>
        <sz val="12"/>
        <rFont val="Calibri"/>
        <family val="2"/>
      </rPr>
      <t>Statement of Evidence on Behalf of Auckland Council, prepared by Peter Nunns for the Auckland Unitary Plan Independent Hearings Panel, 2 March 2015</t>
    </r>
    <r>
      <rPr>
        <sz val="12"/>
        <rFont val="Calibri"/>
        <family val="2"/>
      </rPr>
      <t>)</t>
    </r>
  </si>
  <si>
    <r>
      <t>Assume PM morbidity costs are 10% of the mortality costs based on latest OECD 2014 recommendation (</t>
    </r>
    <r>
      <rPr>
        <i/>
        <sz val="12"/>
        <rFont val="Calibri"/>
        <family val="2"/>
      </rPr>
      <t>The Cost of Air Pollution Health Impacts of Road Transport, 21 May 2015</t>
    </r>
    <r>
      <rPr>
        <sz val="12"/>
        <rFont val="Calibri"/>
        <family val="2"/>
      </rPr>
      <t>)</t>
    </r>
  </si>
  <si>
    <t>The costs above developed from a review of the international health impacts literature (focussing on damage costs per tonne of pollutant)</t>
  </si>
  <si>
    <t>Overseas Literature Review</t>
  </si>
  <si>
    <r>
      <t xml:space="preserve">Numbers from EU Directorate-General Environment Report 2001 - </t>
    </r>
    <r>
      <rPr>
        <i/>
        <sz val="11"/>
        <rFont val="Calibri"/>
        <family val="2"/>
      </rPr>
      <t>Cost and Benefits of Lowering the Sulphur Content of Petrol &amp; Diesel to Less than 10ppm</t>
    </r>
  </si>
  <si>
    <r>
      <rPr>
        <u/>
        <sz val="11"/>
        <rFont val="Calibri"/>
        <family val="2"/>
      </rPr>
      <t>Note</t>
    </r>
    <r>
      <rPr>
        <sz val="11"/>
        <rFont val="Calibri"/>
        <family val="2"/>
      </rPr>
      <t xml:space="preserve">:  </t>
    </r>
    <r>
      <rPr>
        <sz val="11"/>
        <color indexed="10"/>
        <rFont val="Calibri"/>
        <family val="2"/>
      </rPr>
      <t xml:space="preserve">red values </t>
    </r>
    <r>
      <rPr>
        <sz val="11"/>
        <rFont val="Calibri"/>
        <family val="2"/>
      </rPr>
      <t xml:space="preserve">are </t>
    </r>
    <r>
      <rPr>
        <b/>
        <sz val="11"/>
        <rFont val="Calibri"/>
        <family val="2"/>
      </rPr>
      <t>ratios</t>
    </r>
  </si>
  <si>
    <r>
      <t xml:space="preserve">     Benefits per tonne pollutants reduced in </t>
    </r>
    <r>
      <rPr>
        <b/>
        <sz val="11"/>
        <rFont val="Calibri"/>
        <family val="2"/>
      </rPr>
      <t>€ (2001?)</t>
    </r>
  </si>
  <si>
    <r>
      <t>VOCs to NO</t>
    </r>
    <r>
      <rPr>
        <b/>
        <sz val="11"/>
        <rFont val="Calibri"/>
        <family val="2"/>
      </rPr>
      <t>X</t>
    </r>
  </si>
  <si>
    <r>
      <t xml:space="preserve">Numbers from Walsh CarLines Report 2003 or 2004 - </t>
    </r>
    <r>
      <rPr>
        <i/>
        <sz val="11"/>
        <rFont val="Calibri"/>
        <family val="2"/>
      </rPr>
      <t>Cost-benefit Analyses of Lowering Sulfur Levels in Transportation Fuels</t>
    </r>
  </si>
  <si>
    <r>
      <t xml:space="preserve">     Benefits per tonne pollutants reduced in </t>
    </r>
    <r>
      <rPr>
        <b/>
        <sz val="11"/>
        <rFont val="Calibri"/>
        <family val="2"/>
      </rPr>
      <t>USD (2003?)</t>
    </r>
  </si>
  <si>
    <r>
      <t>SO</t>
    </r>
    <r>
      <rPr>
        <b/>
        <sz val="11"/>
        <rFont val="Calibri"/>
        <family val="2"/>
      </rPr>
      <t>2</t>
    </r>
  </si>
  <si>
    <r>
      <t>SO</t>
    </r>
    <r>
      <rPr>
        <b/>
        <sz val="11"/>
        <rFont val="Calibri"/>
        <family val="2"/>
      </rPr>
      <t>2 to PM</t>
    </r>
  </si>
  <si>
    <r>
      <t>SO</t>
    </r>
    <r>
      <rPr>
        <b/>
        <sz val="11"/>
        <rFont val="Calibri"/>
        <family val="2"/>
      </rPr>
      <t>2 to NOX</t>
    </r>
  </si>
  <si>
    <r>
      <t xml:space="preserve">Numbers from UK Department for Environment Food and Rural Affars Report May 2013 - </t>
    </r>
    <r>
      <rPr>
        <i/>
        <sz val="11"/>
        <rFont val="Calibri"/>
        <family val="2"/>
      </rPr>
      <t>Valuing Impacts on Air Quality - Supplementary Green Book Guidance</t>
    </r>
  </si>
  <si>
    <r>
      <t xml:space="preserve">     Air quality damage costs per tonne in </t>
    </r>
    <r>
      <rPr>
        <b/>
        <sz val="11"/>
        <rFont val="Calibri"/>
        <family val="2"/>
      </rPr>
      <t>£ (2010 prices)</t>
    </r>
  </si>
  <si>
    <r>
      <t>SO</t>
    </r>
    <r>
      <rPr>
        <b/>
        <sz val="11"/>
        <rFont val="Calibri"/>
        <family val="2"/>
      </rPr>
      <t>X</t>
    </r>
  </si>
  <si>
    <r>
      <t xml:space="preserve">Numbers from report by PAE Holmes to NSW Environment Protection Authority Feb 2013 - </t>
    </r>
    <r>
      <rPr>
        <i/>
        <sz val="11"/>
        <rFont val="Calibri"/>
        <family val="2"/>
      </rPr>
      <t>Methodology for Valuing the Health Impacts of Changes in Particle Emissions - Final Report</t>
    </r>
    <r>
      <rPr>
        <sz val="11"/>
        <rFont val="Calibri"/>
        <family val="2"/>
      </rPr>
      <t xml:space="preserve"> </t>
    </r>
  </si>
  <si>
    <r>
      <t xml:space="preserve">Average damages per tonne of emission of </t>
    </r>
    <r>
      <rPr>
        <b/>
        <sz val="11"/>
        <rFont val="Calibri"/>
        <family val="2"/>
      </rPr>
      <t>NOX, PM2.5, SO2 and VOCs for EU25 (Year 2000 prices)</t>
    </r>
  </si>
  <si>
    <r>
      <t>PM</t>
    </r>
    <r>
      <rPr>
        <b/>
        <sz val="11"/>
        <rFont val="Calibri"/>
        <family val="2"/>
      </rPr>
      <t>2.5</t>
    </r>
  </si>
  <si>
    <r>
      <t xml:space="preserve">Assume same ratios for NOx and VOCs to PM2.5 as in the </t>
    </r>
    <r>
      <rPr>
        <sz val="12"/>
        <color indexed="10"/>
        <rFont val="Calibri"/>
        <family val="2"/>
      </rPr>
      <t>NSW EPA 2013 report</t>
    </r>
    <r>
      <rPr>
        <sz val="12"/>
        <rFont val="Calibri"/>
        <family val="2"/>
      </rPr>
      <t xml:space="preserve"> (assume they apply to PM10 also) as the Australian final figures for PM costs most closely reflect NZ's</t>
    </r>
  </si>
  <si>
    <r>
      <t xml:space="preserve">but </t>
    </r>
    <r>
      <rPr>
        <b/>
        <sz val="11"/>
        <color indexed="10"/>
        <rFont val="Calibri"/>
        <family val="2"/>
      </rPr>
      <t>unclear how derived</t>
    </r>
    <r>
      <rPr>
        <b/>
        <sz val="11"/>
        <rFont val="Calibri"/>
        <family val="2"/>
      </rPr>
      <t xml:space="preserve"> although at least applicable to transport</t>
    </r>
  </si>
  <si>
    <r>
      <t xml:space="preserve">but costs above stated to be </t>
    </r>
    <r>
      <rPr>
        <b/>
        <sz val="11"/>
        <color indexed="10"/>
        <rFont val="Calibri"/>
        <family val="2"/>
      </rPr>
      <t>conservative (too low) and minimal data for the ratio calculations</t>
    </r>
  </si>
  <si>
    <r>
      <rPr>
        <b/>
        <sz val="11"/>
        <rFont val="Calibri"/>
        <family val="2"/>
      </rPr>
      <t>but</t>
    </r>
    <r>
      <rPr>
        <b/>
        <sz val="11"/>
        <color indexed="10"/>
        <rFont val="Calibri"/>
        <family val="2"/>
      </rPr>
      <t xml:space="preserve"> NOx source not specified and figure seems very low - no transport NOx figure given</t>
    </r>
  </si>
  <si>
    <r>
      <t xml:space="preserve">these </t>
    </r>
    <r>
      <rPr>
        <b/>
        <sz val="11"/>
        <color indexed="10"/>
        <rFont val="Calibri"/>
        <family val="2"/>
      </rPr>
      <t>seem the most reasonable</t>
    </r>
    <r>
      <rPr>
        <sz val="11"/>
        <rFont val="Calibri"/>
        <family val="2"/>
      </rPr>
      <t xml:space="preserve"> and the derived Australian equivalent PM damage cost for citieis with typical NZ pop'n density is close to NZ VOLY figure</t>
    </r>
  </si>
  <si>
    <r>
      <t xml:space="preserve">Assume HAPINZ VOLY = HAPINZ VOSL divided by 5 (which is a common ratio utilised in other jurisdictions) and </t>
    </r>
    <r>
      <rPr>
        <sz val="12"/>
        <color indexed="10"/>
        <rFont val="Calibri"/>
        <family val="2"/>
      </rPr>
      <t>this VOLY is the damage cost for PM2.5/PM10</t>
    </r>
  </si>
  <si>
    <t>as at 08 June 2015</t>
  </si>
  <si>
    <t>Total kilotonnes saved Scenario A versus Basecase</t>
  </si>
  <si>
    <r>
      <t>NO</t>
    </r>
    <r>
      <rPr>
        <b/>
        <sz val="10"/>
        <rFont val="Calibri"/>
        <family val="2"/>
      </rPr>
      <t>X</t>
    </r>
  </si>
  <si>
    <t xml:space="preserve">Government's social rate of time preference </t>
  </si>
  <si>
    <t>Treasury's default rate for regulatory proposals</t>
  </si>
  <si>
    <t>average cost of an emission unit in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</si>
</sst>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#,##0;\-&quot;$&quot;#,##0"/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"/>
    <numFmt numFmtId="165" formatCode="0.000"/>
    <numFmt numFmtId="166" formatCode="0.0"/>
    <numFmt numFmtId="167" formatCode="_-&quot;$&quot;* #,##0.0_-;\-&quot;$&quot;* #,##0.0_-;_-&quot;$&quot;* &quot;-&quot;??_-;_-@_-"/>
    <numFmt numFmtId="172" formatCode="0.0%"/>
    <numFmt numFmtId="178" formatCode="_-* #,##0.0_-;\-* #,##0.0_-;_-* &quot;-&quot;??_-;_-@_-"/>
    <numFmt numFmtId="179" formatCode="_-* #,##0_-;\-* #,##0_-;_-* &quot;-&quot;??_-;_-@_-"/>
    <numFmt numFmtId="194" formatCode="_-&quot;$&quot;* #,##0_-;\-&quot;$&quot;* #,##0_-;_-&quot;$&quot;* &quot;-&quot;??_-;_-@_-"/>
    <numFmt numFmtId="198" formatCode="_-* #,##0.000_-;\-* #,##0.000_-;_-* &quot;-&quot;??_-;_-@_-"/>
    <numFmt numFmtId="220" formatCode="[$£-809]#,##0;\-[$£-809]#,##0"/>
  </numFmts>
  <fonts count="85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2"/>
      <name val="Trebuchet M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name val="Helvetica-Narrow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Trebuchet MS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10"/>
      <name val="Calibri"/>
      <family val="2"/>
    </font>
    <font>
      <u/>
      <sz val="12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sz val="10"/>
      <color indexed="10"/>
      <name val="Calibri"/>
      <family val="2"/>
    </font>
    <font>
      <sz val="11"/>
      <name val="Calibri"/>
      <family val="2"/>
    </font>
    <font>
      <sz val="11"/>
      <name val="Arial"/>
      <family val="2"/>
    </font>
    <font>
      <sz val="12"/>
      <name val="Calibri"/>
      <family val="2"/>
    </font>
    <font>
      <i/>
      <sz val="12"/>
      <name val="Calibri"/>
      <family val="2"/>
    </font>
    <font>
      <sz val="12"/>
      <name val="Arial"/>
      <family val="2"/>
    </font>
    <font>
      <sz val="10"/>
      <name val="Calibri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10"/>
      <name val="Calibri"/>
      <family val="2"/>
    </font>
    <font>
      <sz val="10"/>
      <color indexed="10"/>
      <name val="Calibri"/>
      <family val="2"/>
    </font>
    <font>
      <i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11"/>
      <name val="Trebuchet MS"/>
      <family val="2"/>
    </font>
    <font>
      <u/>
      <sz val="11"/>
      <name val="Calibri"/>
      <family val="2"/>
    </font>
    <font>
      <b/>
      <sz val="11"/>
      <name val="Trebuchet MS"/>
      <family val="2"/>
    </font>
    <font>
      <b/>
      <sz val="11"/>
      <color indexed="10"/>
      <name val="Calibri"/>
      <family val="2"/>
    </font>
    <font>
      <b/>
      <sz val="11"/>
      <color indexed="10"/>
      <name val="Calibri"/>
      <family val="2"/>
    </font>
    <font>
      <sz val="12"/>
      <color indexed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indexed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20" fillId="0" borderId="0"/>
    <xf numFmtId="0" fontId="1" fillId="0" borderId="0"/>
    <xf numFmtId="0" fontId="7" fillId="23" borderId="7" applyNumberFormat="0" applyFont="0" applyAlignment="0" applyProtection="0"/>
    <xf numFmtId="0" fontId="21" fillId="20" borderId="8" applyNumberFormat="0" applyAlignment="0" applyProtection="0"/>
    <xf numFmtId="9" fontId="1" fillId="0" borderId="0" applyFont="0" applyFill="0" applyBorder="0" applyAlignment="0" applyProtection="0"/>
    <xf numFmtId="9" fontId="20" fillId="0" borderId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266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ill="1"/>
    <xf numFmtId="0" fontId="25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1" fontId="4" fillId="0" borderId="0" xfId="0" applyNumberFormat="1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0" fontId="26" fillId="0" borderId="0" xfId="0" applyFont="1" applyFill="1"/>
    <xf numFmtId="0" fontId="65" fillId="0" borderId="0" xfId="0" applyFont="1"/>
    <xf numFmtId="0" fontId="66" fillId="0" borderId="0" xfId="0" applyFont="1"/>
    <xf numFmtId="0" fontId="67" fillId="0" borderId="0" xfId="0" applyFont="1" applyFill="1"/>
    <xf numFmtId="0" fontId="67" fillId="0" borderId="0" xfId="0" applyFont="1" applyFill="1" applyAlignment="1">
      <alignment horizontal="center"/>
    </xf>
    <xf numFmtId="0" fontId="65" fillId="0" borderId="0" xfId="0" applyFont="1" applyFill="1" applyAlignment="1">
      <alignment horizontal="center"/>
    </xf>
    <xf numFmtId="0" fontId="65" fillId="0" borderId="0" xfId="0" applyFont="1" applyFill="1"/>
    <xf numFmtId="0" fontId="65" fillId="0" borderId="0" xfId="0" applyFont="1" applyFill="1" applyAlignment="1">
      <alignment horizontal="left"/>
    </xf>
    <xf numFmtId="0" fontId="65" fillId="0" borderId="0" xfId="0" applyFont="1" applyFill="1" applyAlignment="1">
      <alignment horizontal="left" vertical="top"/>
    </xf>
    <xf numFmtId="0" fontId="65" fillId="0" borderId="0" xfId="0" applyFont="1" applyAlignment="1">
      <alignment horizontal="left" vertical="top"/>
    </xf>
    <xf numFmtId="0" fontId="68" fillId="0" borderId="0" xfId="0" applyFont="1" applyFill="1"/>
    <xf numFmtId="0" fontId="68" fillId="0" borderId="0" xfId="0" applyFont="1" applyFill="1" applyAlignment="1">
      <alignment horizontal="center"/>
    </xf>
    <xf numFmtId="0" fontId="69" fillId="0" borderId="0" xfId="0" applyFont="1" applyFill="1" applyAlignment="1">
      <alignment horizontal="center"/>
    </xf>
    <xf numFmtId="0" fontId="69" fillId="0" borderId="0" xfId="0" applyFont="1" applyFill="1" applyAlignment="1">
      <alignment horizontal="left" vertical="top"/>
    </xf>
    <xf numFmtId="0" fontId="70" fillId="24" borderId="0" xfId="0" applyFont="1" applyFill="1" applyAlignment="1">
      <alignment horizontal="left"/>
    </xf>
    <xf numFmtId="0" fontId="70" fillId="25" borderId="0" xfId="0" applyFont="1" applyFill="1" applyAlignment="1">
      <alignment horizontal="left"/>
    </xf>
    <xf numFmtId="0" fontId="70" fillId="24" borderId="0" xfId="0" applyFont="1" applyFill="1" applyAlignment="1">
      <alignment horizontal="left" vertical="top"/>
    </xf>
    <xf numFmtId="0" fontId="70" fillId="0" borderId="0" xfId="0" applyFont="1" applyFill="1" applyAlignment="1">
      <alignment horizontal="left"/>
    </xf>
    <xf numFmtId="0" fontId="70" fillId="0" borderId="0" xfId="0" applyFont="1" applyFill="1" applyAlignment="1">
      <alignment horizontal="left" vertical="top"/>
    </xf>
    <xf numFmtId="0" fontId="70" fillId="25" borderId="0" xfId="0" applyFont="1" applyFill="1" applyAlignment="1">
      <alignment horizontal="left" vertical="top"/>
    </xf>
    <xf numFmtId="0" fontId="71" fillId="0" borderId="0" xfId="0" applyFont="1"/>
    <xf numFmtId="0" fontId="70" fillId="24" borderId="0" xfId="0" quotePrefix="1" applyFont="1" applyFill="1" applyAlignment="1">
      <alignment horizontal="left" vertical="top"/>
    </xf>
    <xf numFmtId="0" fontId="65" fillId="24" borderId="0" xfId="0" applyFont="1" applyFill="1"/>
    <xf numFmtId="0" fontId="65" fillId="25" borderId="0" xfId="0" applyFont="1" applyFill="1"/>
    <xf numFmtId="0" fontId="70" fillId="25" borderId="0" xfId="0" quotePrefix="1" applyFont="1" applyFill="1" applyAlignment="1">
      <alignment horizontal="left" vertical="top"/>
    </xf>
    <xf numFmtId="0" fontId="72" fillId="0" borderId="0" xfId="0" applyFont="1" applyFill="1"/>
    <xf numFmtId="0" fontId="66" fillId="0" borderId="0" xfId="0" applyFont="1" applyFill="1"/>
    <xf numFmtId="0" fontId="67" fillId="0" borderId="0" xfId="0" applyFont="1" applyFill="1" applyAlignment="1">
      <alignment horizontal="left"/>
    </xf>
    <xf numFmtId="0" fontId="70" fillId="0" borderId="0" xfId="0" applyFont="1" applyFill="1"/>
    <xf numFmtId="0" fontId="70" fillId="0" borderId="0" xfId="0" applyFont="1" applyFill="1" applyAlignment="1">
      <alignment horizontal="center"/>
    </xf>
    <xf numFmtId="0" fontId="70" fillId="0" borderId="0" xfId="0" applyFont="1"/>
    <xf numFmtId="0" fontId="70" fillId="24" borderId="0" xfId="0" applyFont="1" applyFill="1" applyAlignment="1">
      <alignment horizontal="center"/>
    </xf>
    <xf numFmtId="0" fontId="70" fillId="24" borderId="0" xfId="0" applyFont="1" applyFill="1"/>
    <xf numFmtId="2" fontId="70" fillId="0" borderId="0" xfId="0" applyNumberFormat="1" applyFont="1" applyFill="1" applyAlignment="1">
      <alignment horizontal="center"/>
    </xf>
    <xf numFmtId="2" fontId="73" fillId="0" borderId="0" xfId="0" applyNumberFormat="1" applyFont="1" applyFill="1" applyAlignment="1">
      <alignment horizontal="center"/>
    </xf>
    <xf numFmtId="0" fontId="70" fillId="0" borderId="0" xfId="0" applyFont="1" applyAlignment="1">
      <alignment horizontal="center"/>
    </xf>
    <xf numFmtId="172" fontId="70" fillId="0" borderId="0" xfId="43" applyNumberFormat="1" applyFont="1" applyFill="1" applyAlignment="1">
      <alignment horizontal="center"/>
    </xf>
    <xf numFmtId="172" fontId="73" fillId="0" borderId="0" xfId="43" applyNumberFormat="1" applyFont="1" applyFill="1" applyAlignment="1">
      <alignment horizontal="center"/>
    </xf>
    <xf numFmtId="172" fontId="4" fillId="0" borderId="0" xfId="0" applyNumberFormat="1" applyFont="1" applyFill="1" applyAlignment="1">
      <alignment horizontal="center"/>
    </xf>
    <xf numFmtId="0" fontId="67" fillId="24" borderId="0" xfId="0" applyFont="1" applyFill="1" applyAlignment="1">
      <alignment horizontal="center" vertical="center"/>
    </xf>
    <xf numFmtId="0" fontId="67" fillId="24" borderId="0" xfId="0" applyFont="1" applyFill="1" applyAlignment="1">
      <alignment horizontal="center" vertical="center" wrapText="1"/>
    </xf>
    <xf numFmtId="0" fontId="67" fillId="24" borderId="0" xfId="0" applyFont="1" applyFill="1" applyAlignment="1">
      <alignment horizontal="center" vertical="top"/>
    </xf>
    <xf numFmtId="0" fontId="65" fillId="24" borderId="0" xfId="0" applyFont="1" applyFill="1" applyAlignment="1">
      <alignment horizontal="center" vertical="top"/>
    </xf>
    <xf numFmtId="0" fontId="67" fillId="24" borderId="0" xfId="0" applyFont="1" applyFill="1" applyAlignment="1">
      <alignment vertical="center"/>
    </xf>
    <xf numFmtId="1" fontId="70" fillId="0" borderId="0" xfId="0" applyNumberFormat="1" applyFont="1" applyFill="1" applyAlignment="1">
      <alignment horizontal="center"/>
    </xf>
    <xf numFmtId="0" fontId="74" fillId="0" borderId="0" xfId="0" applyFont="1" applyFill="1" applyAlignment="1">
      <alignment horizontal="center"/>
    </xf>
    <xf numFmtId="1" fontId="67" fillId="0" borderId="0" xfId="0" applyNumberFormat="1" applyFont="1" applyFill="1" applyAlignment="1">
      <alignment horizontal="left" indent="4"/>
    </xf>
    <xf numFmtId="166" fontId="67" fillId="0" borderId="0" xfId="0" applyNumberFormat="1" applyFont="1" applyFill="1" applyAlignment="1">
      <alignment horizontal="center"/>
    </xf>
    <xf numFmtId="0" fontId="30" fillId="0" borderId="0" xfId="0" applyFont="1" applyFill="1"/>
    <xf numFmtId="0" fontId="75" fillId="0" borderId="0" xfId="0" applyFont="1"/>
    <xf numFmtId="0" fontId="75" fillId="0" borderId="0" xfId="0" applyFont="1" applyAlignment="1">
      <alignment horizontal="center"/>
    </xf>
    <xf numFmtId="179" fontId="70" fillId="0" borderId="0" xfId="28" applyNumberFormat="1" applyFont="1" applyFill="1" applyAlignment="1">
      <alignment horizontal="center"/>
    </xf>
    <xf numFmtId="179" fontId="67" fillId="0" borderId="0" xfId="28" applyNumberFormat="1" applyFont="1" applyFill="1" applyAlignment="1">
      <alignment horizontal="center"/>
    </xf>
    <xf numFmtId="179" fontId="67" fillId="0" borderId="0" xfId="28" applyNumberFormat="1" applyFont="1" applyFill="1" applyAlignment="1">
      <alignment horizontal="right"/>
    </xf>
    <xf numFmtId="0" fontId="67" fillId="0" borderId="0" xfId="0" applyFont="1" applyAlignment="1">
      <alignment horizontal="left"/>
    </xf>
    <xf numFmtId="1" fontId="67" fillId="0" borderId="0" xfId="0" applyNumberFormat="1" applyFont="1" applyFill="1" applyAlignment="1">
      <alignment horizontal="center"/>
    </xf>
    <xf numFmtId="172" fontId="76" fillId="0" borderId="0" xfId="43" applyNumberFormat="1" applyFont="1" applyFill="1" applyAlignment="1">
      <alignment horizontal="center"/>
    </xf>
    <xf numFmtId="172" fontId="77" fillId="0" borderId="0" xfId="0" applyNumberFormat="1" applyFont="1" applyFill="1" applyAlignment="1">
      <alignment horizontal="center"/>
    </xf>
    <xf numFmtId="0" fontId="67" fillId="0" borderId="0" xfId="0" applyFont="1"/>
    <xf numFmtId="2" fontId="73" fillId="26" borderId="0" xfId="0" applyNumberFormat="1" applyFont="1" applyFill="1" applyAlignment="1">
      <alignment horizontal="center"/>
    </xf>
    <xf numFmtId="1" fontId="65" fillId="0" borderId="0" xfId="0" applyNumberFormat="1" applyFont="1" applyFill="1" applyAlignment="1">
      <alignment horizontal="center"/>
    </xf>
    <xf numFmtId="1" fontId="67" fillId="25" borderId="0" xfId="0" applyNumberFormat="1" applyFont="1" applyFill="1" applyAlignment="1">
      <alignment horizontal="center"/>
    </xf>
    <xf numFmtId="179" fontId="70" fillId="25" borderId="0" xfId="28" applyNumberFormat="1" applyFont="1" applyFill="1" applyAlignment="1">
      <alignment horizontal="center"/>
    </xf>
    <xf numFmtId="0" fontId="72" fillId="0" borderId="0" xfId="0" applyFont="1"/>
    <xf numFmtId="0" fontId="78" fillId="0" borderId="0" xfId="0" applyFont="1" applyFill="1"/>
    <xf numFmtId="194" fontId="65" fillId="0" borderId="0" xfId="29" applyNumberFormat="1" applyFont="1"/>
    <xf numFmtId="2" fontId="65" fillId="0" borderId="0" xfId="0" applyNumberFormat="1" applyFont="1"/>
    <xf numFmtId="9" fontId="65" fillId="26" borderId="0" xfId="43" applyFont="1" applyFill="1"/>
    <xf numFmtId="0" fontId="27" fillId="0" borderId="0" xfId="0" applyFont="1"/>
    <xf numFmtId="43" fontId="70" fillId="0" borderId="0" xfId="28" applyNumberFormat="1" applyFont="1" applyFill="1" applyAlignment="1">
      <alignment horizontal="center"/>
    </xf>
    <xf numFmtId="179" fontId="77" fillId="0" borderId="0" xfId="28" applyNumberFormat="1" applyFont="1" applyFill="1" applyAlignment="1">
      <alignment horizontal="center"/>
    </xf>
    <xf numFmtId="9" fontId="70" fillId="24" borderId="0" xfId="0" applyNumberFormat="1" applyFont="1" applyFill="1" applyAlignment="1">
      <alignment horizontal="left"/>
    </xf>
    <xf numFmtId="0" fontId="38" fillId="0" borderId="10" xfId="0" applyFont="1" applyBorder="1" applyAlignment="1">
      <alignment vertical="center"/>
    </xf>
    <xf numFmtId="0" fontId="38" fillId="0" borderId="11" xfId="0" applyFont="1" applyBorder="1" applyAlignment="1">
      <alignment vertical="center"/>
    </xf>
    <xf numFmtId="0" fontId="27" fillId="0" borderId="12" xfId="0" applyFont="1" applyBorder="1" applyAlignment="1">
      <alignment horizontal="right" vertical="center"/>
    </xf>
    <xf numFmtId="3" fontId="27" fillId="0" borderId="13" xfId="0" applyNumberFormat="1" applyFont="1" applyBorder="1" applyAlignment="1">
      <alignment horizontal="right" vertical="center"/>
    </xf>
    <xf numFmtId="3" fontId="38" fillId="0" borderId="13" xfId="0" applyNumberFormat="1" applyFont="1" applyBorder="1" applyAlignment="1">
      <alignment horizontal="right" vertical="center"/>
    </xf>
    <xf numFmtId="0" fontId="38" fillId="0" borderId="13" xfId="0" applyFont="1" applyBorder="1" applyAlignment="1">
      <alignment vertical="center"/>
    </xf>
    <xf numFmtId="10" fontId="0" fillId="0" borderId="0" xfId="0" applyNumberFormat="1"/>
    <xf numFmtId="10" fontId="38" fillId="0" borderId="13" xfId="0" applyNumberFormat="1" applyFont="1" applyBorder="1" applyAlignment="1">
      <alignment horizontal="right" vertical="center"/>
    </xf>
    <xf numFmtId="0" fontId="39" fillId="0" borderId="0" xfId="0" applyFont="1"/>
    <xf numFmtId="0" fontId="27" fillId="0" borderId="14" xfId="0" applyFont="1" applyBorder="1" applyAlignment="1">
      <alignment horizontal="right" vertical="center"/>
    </xf>
    <xf numFmtId="3" fontId="27" fillId="0" borderId="15" xfId="0" applyNumberFormat="1" applyFont="1" applyBorder="1" applyAlignment="1">
      <alignment horizontal="right" vertical="center"/>
    </xf>
    <xf numFmtId="3" fontId="38" fillId="0" borderId="15" xfId="0" applyNumberFormat="1" applyFont="1" applyBorder="1" applyAlignment="1">
      <alignment horizontal="right" vertical="center"/>
    </xf>
    <xf numFmtId="10" fontId="38" fillId="0" borderId="15" xfId="0" applyNumberFormat="1" applyFont="1" applyBorder="1" applyAlignment="1">
      <alignment horizontal="right" vertical="center"/>
    </xf>
    <xf numFmtId="0" fontId="0" fillId="0" borderId="0" xfId="0" applyBorder="1"/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3" fontId="38" fillId="0" borderId="0" xfId="0" applyNumberFormat="1" applyFont="1" applyBorder="1" applyAlignment="1">
      <alignment horizontal="right" vertical="center"/>
    </xf>
    <xf numFmtId="10" fontId="38" fillId="0" borderId="0" xfId="0" applyNumberFormat="1" applyFont="1" applyBorder="1" applyAlignment="1">
      <alignment horizontal="right" vertical="center"/>
    </xf>
    <xf numFmtId="166" fontId="5" fillId="0" borderId="0" xfId="0" applyNumberFormat="1" applyFont="1" applyFill="1" applyAlignment="1">
      <alignment horizontal="left" vertical="center"/>
    </xf>
    <xf numFmtId="3" fontId="38" fillId="26" borderId="15" xfId="0" applyNumberFormat="1" applyFont="1" applyFill="1" applyBorder="1" applyAlignment="1">
      <alignment horizontal="right" vertical="center"/>
    </xf>
    <xf numFmtId="2" fontId="70" fillId="27" borderId="0" xfId="0" applyNumberFormat="1" applyFont="1" applyFill="1" applyAlignment="1">
      <alignment horizontal="center"/>
    </xf>
    <xf numFmtId="3" fontId="38" fillId="27" borderId="13" xfId="0" applyNumberFormat="1" applyFont="1" applyFill="1" applyBorder="1" applyAlignment="1">
      <alignment horizontal="right" vertical="center"/>
    </xf>
    <xf numFmtId="43" fontId="27" fillId="0" borderId="0" xfId="0" applyNumberFormat="1" applyFont="1" applyFill="1"/>
    <xf numFmtId="0" fontId="67" fillId="25" borderId="0" xfId="0" applyFont="1" applyFill="1" applyAlignment="1">
      <alignment horizontal="center"/>
    </xf>
    <xf numFmtId="3" fontId="27" fillId="0" borderId="0" xfId="0" applyNumberFormat="1" applyFont="1"/>
    <xf numFmtId="179" fontId="79" fillId="0" borderId="0" xfId="28" applyNumberFormat="1" applyFont="1" applyFill="1" applyAlignment="1">
      <alignment horizontal="center"/>
    </xf>
    <xf numFmtId="179" fontId="79" fillId="0" borderId="0" xfId="28" applyNumberFormat="1" applyFont="1" applyFill="1" applyAlignment="1">
      <alignment horizontal="right"/>
    </xf>
    <xf numFmtId="178" fontId="65" fillId="0" borderId="0" xfId="28" applyNumberFormat="1" applyFont="1"/>
    <xf numFmtId="0" fontId="67" fillId="24" borderId="0" xfId="0" applyFont="1" applyFill="1" applyAlignment="1">
      <alignment horizontal="center" vertical="top"/>
    </xf>
    <xf numFmtId="0" fontId="0" fillId="0" borderId="0" xfId="0" applyFill="1" applyBorder="1"/>
    <xf numFmtId="0" fontId="67" fillId="0" borderId="0" xfId="0" applyFont="1" applyFill="1" applyBorder="1" applyAlignment="1">
      <alignment vertical="top"/>
    </xf>
    <xf numFmtId="0" fontId="80" fillId="0" borderId="0" xfId="0" applyFont="1" applyFill="1" applyBorder="1"/>
    <xf numFmtId="0" fontId="75" fillId="0" borderId="0" xfId="0" applyFont="1" applyFill="1" applyBorder="1" applyAlignment="1">
      <alignment horizontal="center"/>
    </xf>
    <xf numFmtId="0" fontId="75" fillId="0" borderId="0" xfId="0" applyFont="1" applyFill="1" applyBorder="1"/>
    <xf numFmtId="0" fontId="81" fillId="0" borderId="0" xfId="0" applyFont="1" applyFill="1" applyBorder="1" applyAlignment="1" applyProtection="1">
      <alignment horizontal="center" vertical="center"/>
    </xf>
    <xf numFmtId="0" fontId="81" fillId="0" borderId="0" xfId="0" applyFont="1" applyFill="1" applyBorder="1" applyAlignment="1" applyProtection="1">
      <alignment horizontal="center" vertical="center" wrapText="1"/>
    </xf>
    <xf numFmtId="43" fontId="65" fillId="28" borderId="0" xfId="28" applyFont="1" applyFill="1" applyBorder="1" applyAlignment="1" applyProtection="1">
      <alignment horizontal="center"/>
      <protection locked="0"/>
    </xf>
    <xf numFmtId="43" fontId="65" fillId="29" borderId="0" xfId="28" applyFont="1" applyFill="1" applyBorder="1" applyAlignment="1" applyProtection="1">
      <alignment horizontal="center"/>
      <protection locked="0"/>
    </xf>
    <xf numFmtId="0" fontId="82" fillId="0" borderId="0" xfId="0" applyFont="1" applyFill="1"/>
    <xf numFmtId="0" fontId="65" fillId="28" borderId="0" xfId="0" applyFont="1" applyFill="1" applyAlignment="1">
      <alignment horizontal="center"/>
    </xf>
    <xf numFmtId="0" fontId="65" fillId="28" borderId="0" xfId="0" applyFont="1" applyFill="1" applyAlignment="1">
      <alignment horizontal="left"/>
    </xf>
    <xf numFmtId="0" fontId="67" fillId="28" borderId="0" xfId="0" applyFont="1" applyFill="1"/>
    <xf numFmtId="0" fontId="0" fillId="28" borderId="0" xfId="0" applyFill="1"/>
    <xf numFmtId="0" fontId="65" fillId="29" borderId="16" xfId="0" applyFont="1" applyFill="1" applyBorder="1" applyAlignment="1">
      <alignment horizontal="center"/>
    </xf>
    <xf numFmtId="0" fontId="65" fillId="29" borderId="0" xfId="0" applyFont="1" applyFill="1" applyBorder="1" applyAlignment="1">
      <alignment horizontal="left"/>
    </xf>
    <xf numFmtId="0" fontId="67" fillId="29" borderId="0" xfId="0" applyFont="1" applyFill="1" applyBorder="1"/>
    <xf numFmtId="0" fontId="0" fillId="29" borderId="0" xfId="0" applyFill="1" applyBorder="1"/>
    <xf numFmtId="0" fontId="67" fillId="24" borderId="16" xfId="0" applyFont="1" applyFill="1" applyBorder="1" applyAlignment="1">
      <alignment horizontal="center" vertical="top"/>
    </xf>
    <xf numFmtId="0" fontId="67" fillId="24" borderId="0" xfId="0" applyFont="1" applyFill="1" applyBorder="1" applyAlignment="1">
      <alignment horizontal="center" vertical="top"/>
    </xf>
    <xf numFmtId="0" fontId="65" fillId="24" borderId="0" xfId="0" applyFont="1" applyFill="1" applyBorder="1" applyAlignment="1">
      <alignment horizontal="center" vertical="top"/>
    </xf>
    <xf numFmtId="43" fontId="65" fillId="29" borderId="16" xfId="28" applyFont="1" applyFill="1" applyBorder="1" applyAlignment="1" applyProtection="1">
      <alignment horizontal="center"/>
      <protection locked="0"/>
    </xf>
    <xf numFmtId="0" fontId="65" fillId="24" borderId="0" xfId="0" applyFont="1" applyFill="1" applyAlignment="1">
      <alignment horizontal="left" vertical="top"/>
    </xf>
    <xf numFmtId="0" fontId="65" fillId="24" borderId="0" xfId="0" applyFont="1" applyFill="1" applyBorder="1" applyAlignment="1">
      <alignment horizontal="left" vertical="top"/>
    </xf>
    <xf numFmtId="178" fontId="65" fillId="28" borderId="0" xfId="28" applyNumberFormat="1" applyFont="1" applyFill="1" applyBorder="1" applyAlignment="1" applyProtection="1">
      <alignment horizontal="center"/>
      <protection locked="0"/>
    </xf>
    <xf numFmtId="179" fontId="65" fillId="28" borderId="0" xfId="28" applyNumberFormat="1" applyFont="1" applyFill="1" applyBorder="1" applyAlignment="1" applyProtection="1">
      <alignment horizontal="center"/>
      <protection locked="0"/>
    </xf>
    <xf numFmtId="179" fontId="65" fillId="29" borderId="0" xfId="28" applyNumberFormat="1" applyFont="1" applyFill="1" applyBorder="1" applyAlignment="1" applyProtection="1">
      <alignment horizontal="center"/>
      <protection locked="0"/>
    </xf>
    <xf numFmtId="178" fontId="65" fillId="29" borderId="16" xfId="28" applyNumberFormat="1" applyFont="1" applyFill="1" applyBorder="1" applyAlignment="1" applyProtection="1">
      <alignment horizontal="center"/>
      <protection locked="0"/>
    </xf>
    <xf numFmtId="43" fontId="65" fillId="0" borderId="0" xfId="28" applyNumberFormat="1" applyFont="1"/>
    <xf numFmtId="0" fontId="67" fillId="28" borderId="0" xfId="0" applyFont="1" applyFill="1" applyAlignment="1">
      <alignment horizontal="left"/>
    </xf>
    <xf numFmtId="0" fontId="67" fillId="24" borderId="0" xfId="0" applyFont="1" applyFill="1"/>
    <xf numFmtId="0" fontId="65" fillId="30" borderId="0" xfId="0" applyFont="1" applyFill="1"/>
    <xf numFmtId="178" fontId="65" fillId="0" borderId="0" xfId="28" applyNumberFormat="1" applyFont="1" applyFill="1" applyAlignment="1">
      <alignment horizontal="center"/>
    </xf>
    <xf numFmtId="179" fontId="65" fillId="0" borderId="0" xfId="28" applyNumberFormat="1" applyFont="1" applyFill="1"/>
    <xf numFmtId="43" fontId="65" fillId="0" borderId="0" xfId="28" applyNumberFormat="1" applyFont="1" applyFill="1"/>
    <xf numFmtId="0" fontId="42" fillId="24" borderId="0" xfId="0" applyFont="1" applyFill="1"/>
    <xf numFmtId="0" fontId="67" fillId="24" borderId="0" xfId="0" quotePrefix="1" applyFont="1" applyFill="1" applyAlignment="1">
      <alignment horizontal="center"/>
    </xf>
    <xf numFmtId="179" fontId="67" fillId="24" borderId="0" xfId="28" applyNumberFormat="1" applyFont="1" applyFill="1" applyAlignment="1">
      <alignment horizontal="center"/>
    </xf>
    <xf numFmtId="0" fontId="69" fillId="0" borderId="0" xfId="0" applyFont="1"/>
    <xf numFmtId="44" fontId="65" fillId="0" borderId="0" xfId="29" applyFont="1" applyFill="1"/>
    <xf numFmtId="194" fontId="65" fillId="0" borderId="0" xfId="29" applyNumberFormat="1" applyFont="1" applyFill="1"/>
    <xf numFmtId="0" fontId="67" fillId="0" borderId="0" xfId="0" applyFont="1" applyAlignment="1">
      <alignment horizontal="right"/>
    </xf>
    <xf numFmtId="44" fontId="65" fillId="0" borderId="0" xfId="29" applyNumberFormat="1" applyFont="1" applyFill="1"/>
    <xf numFmtId="198" fontId="65" fillId="0" borderId="0" xfId="28" applyNumberFormat="1" applyFont="1"/>
    <xf numFmtId="2" fontId="65" fillId="0" borderId="0" xfId="0" applyNumberFormat="1" applyFont="1" applyAlignment="1">
      <alignment horizontal="right"/>
    </xf>
    <xf numFmtId="165" fontId="65" fillId="0" borderId="0" xfId="0" applyNumberFormat="1" applyFont="1" applyFill="1"/>
    <xf numFmtId="0" fontId="67" fillId="0" borderId="0" xfId="0" applyFont="1" applyFill="1" applyAlignment="1">
      <alignment horizontal="center" vertical="center"/>
    </xf>
    <xf numFmtId="0" fontId="67" fillId="29" borderId="0" xfId="0" applyFont="1" applyFill="1" applyAlignment="1">
      <alignment horizontal="left"/>
    </xf>
    <xf numFmtId="44" fontId="81" fillId="0" borderId="0" xfId="29" applyFont="1"/>
    <xf numFmtId="166" fontId="65" fillId="30" borderId="0" xfId="0" applyNumberFormat="1" applyFont="1" applyFill="1"/>
    <xf numFmtId="167" fontId="65" fillId="0" borderId="0" xfId="29" applyNumberFormat="1" applyFont="1"/>
    <xf numFmtId="0" fontId="67" fillId="25" borderId="0" xfId="0" applyFont="1" applyFill="1"/>
    <xf numFmtId="0" fontId="42" fillId="25" borderId="0" xfId="0" applyFont="1" applyFill="1"/>
    <xf numFmtId="0" fontId="70" fillId="25" borderId="0" xfId="0" applyFont="1" applyFill="1"/>
    <xf numFmtId="0" fontId="67" fillId="25" borderId="0" xfId="0" quotePrefix="1" applyFont="1" applyFill="1" applyAlignment="1">
      <alignment horizontal="center"/>
    </xf>
    <xf numFmtId="179" fontId="67" fillId="25" borderId="0" xfId="28" applyNumberFormat="1" applyFont="1" applyFill="1" applyAlignment="1">
      <alignment horizontal="center"/>
    </xf>
    <xf numFmtId="0" fontId="75" fillId="24" borderId="0" xfId="0" applyFont="1" applyFill="1" applyAlignment="1">
      <alignment horizontal="center"/>
    </xf>
    <xf numFmtId="178" fontId="65" fillId="24" borderId="0" xfId="28" applyNumberFormat="1" applyFont="1" applyFill="1"/>
    <xf numFmtId="0" fontId="65" fillId="31" borderId="0" xfId="0" applyFont="1" applyFill="1"/>
    <xf numFmtId="166" fontId="65" fillId="31" borderId="0" xfId="0" applyNumberFormat="1" applyFont="1" applyFill="1"/>
    <xf numFmtId="0" fontId="70" fillId="0" borderId="17" xfId="0" applyFont="1" applyBorder="1"/>
    <xf numFmtId="44" fontId="67" fillId="0" borderId="18" xfId="29" applyFont="1" applyBorder="1"/>
    <xf numFmtId="0" fontId="67" fillId="0" borderId="19" xfId="0" applyFont="1" applyBorder="1"/>
    <xf numFmtId="0" fontId="70" fillId="0" borderId="20" xfId="0" applyFont="1" applyBorder="1"/>
    <xf numFmtId="0" fontId="70" fillId="0" borderId="21" xfId="0" applyFont="1" applyBorder="1"/>
    <xf numFmtId="2" fontId="70" fillId="0" borderId="21" xfId="0" applyNumberFormat="1" applyFont="1" applyBorder="1" applyAlignment="1">
      <alignment horizontal="right"/>
    </xf>
    <xf numFmtId="0" fontId="70" fillId="0" borderId="22" xfId="0" applyFont="1" applyBorder="1"/>
    <xf numFmtId="2" fontId="81" fillId="29" borderId="0" xfId="0" applyNumberFormat="1" applyFont="1" applyFill="1" applyAlignment="1">
      <alignment horizontal="right"/>
    </xf>
    <xf numFmtId="0" fontId="81" fillId="29" borderId="0" xfId="0" applyFont="1" applyFill="1"/>
    <xf numFmtId="178" fontId="81" fillId="29" borderId="0" xfId="28" applyNumberFormat="1" applyFont="1" applyFill="1" applyAlignment="1">
      <alignment horizontal="center"/>
    </xf>
    <xf numFmtId="179" fontId="81" fillId="29" borderId="0" xfId="28" applyNumberFormat="1" applyFont="1" applyFill="1"/>
    <xf numFmtId="43" fontId="81" fillId="29" borderId="0" xfId="28" applyNumberFormat="1" applyFont="1" applyFill="1"/>
    <xf numFmtId="166" fontId="81" fillId="29" borderId="0" xfId="0" applyNumberFormat="1" applyFont="1" applyFill="1"/>
    <xf numFmtId="167" fontId="81" fillId="29" borderId="0" xfId="29" applyNumberFormat="1" applyFont="1" applyFill="1"/>
    <xf numFmtId="2" fontId="81" fillId="28" borderId="0" xfId="0" applyNumberFormat="1" applyFont="1" applyFill="1" applyAlignment="1">
      <alignment horizontal="right"/>
    </xf>
    <xf numFmtId="0" fontId="81" fillId="28" borderId="0" xfId="0" applyFont="1" applyFill="1"/>
    <xf numFmtId="178" fontId="81" fillId="28" borderId="0" xfId="28" applyNumberFormat="1" applyFont="1" applyFill="1" applyAlignment="1">
      <alignment horizontal="center"/>
    </xf>
    <xf numFmtId="179" fontId="81" fillId="28" borderId="0" xfId="28" applyNumberFormat="1" applyFont="1" applyFill="1"/>
    <xf numFmtId="43" fontId="81" fillId="28" borderId="0" xfId="28" applyNumberFormat="1" applyFont="1" applyFill="1"/>
    <xf numFmtId="166" fontId="81" fillId="28" borderId="0" xfId="0" applyNumberFormat="1" applyFont="1" applyFill="1"/>
    <xf numFmtId="167" fontId="81" fillId="28" borderId="0" xfId="29" applyNumberFormat="1" applyFont="1" applyFill="1"/>
    <xf numFmtId="179" fontId="0" fillId="0" borderId="0" xfId="28" applyNumberFormat="1" applyFont="1" applyFill="1" applyBorder="1"/>
    <xf numFmtId="179" fontId="2" fillId="0" borderId="0" xfId="28" applyNumberFormat="1" applyFont="1" applyFill="1" applyBorder="1"/>
    <xf numFmtId="0" fontId="67" fillId="0" borderId="0" xfId="0" applyFont="1" applyFill="1" applyBorder="1" applyAlignment="1">
      <alignment horizontal="center" vertical="top"/>
    </xf>
    <xf numFmtId="2" fontId="27" fillId="0" borderId="0" xfId="0" applyNumberFormat="1" applyFont="1" applyFill="1" applyBorder="1" applyAlignment="1" applyProtection="1">
      <alignment horizontal="center"/>
      <protection locked="0"/>
    </xf>
    <xf numFmtId="164" fontId="27" fillId="0" borderId="0" xfId="0" applyNumberFormat="1" applyFont="1" applyFill="1" applyBorder="1" applyAlignment="1" applyProtection="1">
      <alignment horizontal="center"/>
      <protection locked="0"/>
    </xf>
    <xf numFmtId="0" fontId="70" fillId="28" borderId="0" xfId="0" applyFont="1" applyFill="1" applyAlignment="1">
      <alignment horizontal="left"/>
    </xf>
    <xf numFmtId="0" fontId="70" fillId="29" borderId="0" xfId="0" applyFont="1" applyFill="1" applyAlignment="1">
      <alignment horizontal="left"/>
    </xf>
    <xf numFmtId="0" fontId="65" fillId="29" borderId="0" xfId="0" applyFont="1" applyFill="1"/>
    <xf numFmtId="0" fontId="70" fillId="29" borderId="0" xfId="0" applyFont="1" applyFill="1" applyAlignment="1">
      <alignment horizontal="center"/>
    </xf>
    <xf numFmtId="0" fontId="65" fillId="28" borderId="0" xfId="0" applyFont="1" applyFill="1"/>
    <xf numFmtId="0" fontId="0" fillId="29" borderId="0" xfId="0" applyFill="1"/>
    <xf numFmtId="0" fontId="73" fillId="25" borderId="0" xfId="0" applyFont="1" applyFill="1" applyAlignment="1">
      <alignment horizontal="left" vertical="top"/>
    </xf>
    <xf numFmtId="0" fontId="73" fillId="25" borderId="0" xfId="0" applyFont="1" applyFill="1" applyAlignment="1">
      <alignment horizontal="left"/>
    </xf>
    <xf numFmtId="0" fontId="73" fillId="24" borderId="0" xfId="0" applyFont="1" applyFill="1" applyAlignment="1">
      <alignment horizontal="left" vertical="top"/>
    </xf>
    <xf numFmtId="0" fontId="70" fillId="0" borderId="17" xfId="0" applyFont="1" applyBorder="1" applyAlignment="1">
      <alignment horizontal="right"/>
    </xf>
    <xf numFmtId="2" fontId="70" fillId="0" borderId="21" xfId="0" applyNumberFormat="1" applyFont="1" applyBorder="1" applyAlignment="1">
      <alignment horizontal="left"/>
    </xf>
    <xf numFmtId="178" fontId="70" fillId="0" borderId="18" xfId="0" applyNumberFormat="1" applyFont="1" applyBorder="1"/>
    <xf numFmtId="179" fontId="70" fillId="0" borderId="18" xfId="0" applyNumberFormat="1" applyFont="1" applyBorder="1"/>
    <xf numFmtId="198" fontId="70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2" fontId="67" fillId="0" borderId="18" xfId="0" applyNumberFormat="1" applyFont="1" applyBorder="1" applyAlignment="1">
      <alignment horizontal="right"/>
    </xf>
    <xf numFmtId="0" fontId="67" fillId="24" borderId="0" xfId="0" applyFont="1" applyFill="1" applyAlignment="1">
      <alignment horizontal="right"/>
    </xf>
    <xf numFmtId="0" fontId="65" fillId="0" borderId="23" xfId="0" applyFont="1" applyFill="1" applyBorder="1"/>
    <xf numFmtId="0" fontId="83" fillId="0" borderId="24" xfId="0" applyFont="1" applyFill="1" applyBorder="1"/>
    <xf numFmtId="0" fontId="83" fillId="0" borderId="25" xfId="0" applyFont="1" applyFill="1" applyBorder="1"/>
    <xf numFmtId="0" fontId="83" fillId="0" borderId="25" xfId="0" applyFont="1" applyBorder="1"/>
    <xf numFmtId="9" fontId="70" fillId="25" borderId="0" xfId="0" applyNumberFormat="1" applyFont="1" applyFill="1" applyAlignment="1">
      <alignment horizontal="left"/>
    </xf>
    <xf numFmtId="0" fontId="80" fillId="0" borderId="0" xfId="0" applyFont="1" applyAlignment="1">
      <alignment horizontal="center"/>
    </xf>
    <xf numFmtId="220" fontId="65" fillId="0" borderId="0" xfId="28" applyNumberFormat="1" applyFont="1" applyFill="1" applyAlignment="1">
      <alignment horizontal="center"/>
    </xf>
    <xf numFmtId="0" fontId="38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79" fillId="0" borderId="0" xfId="0" applyFont="1"/>
    <xf numFmtId="5" fontId="70" fillId="24" borderId="0" xfId="29" applyNumberFormat="1" applyFont="1" applyFill="1" applyAlignment="1">
      <alignment horizontal="left" vertical="top"/>
    </xf>
    <xf numFmtId="0" fontId="75" fillId="0" borderId="0" xfId="0" applyFont="1" applyFill="1"/>
    <xf numFmtId="0" fontId="42" fillId="0" borderId="0" xfId="0" applyFont="1"/>
    <xf numFmtId="0" fontId="80" fillId="0" borderId="0" xfId="0" applyFont="1" applyFill="1"/>
    <xf numFmtId="0" fontId="58" fillId="0" borderId="0" xfId="0" applyFont="1" applyFill="1" applyAlignment="1">
      <alignment horizontal="center"/>
    </xf>
    <xf numFmtId="0" fontId="39" fillId="0" borderId="0" xfId="0" applyFont="1" applyFill="1"/>
    <xf numFmtId="0" fontId="38" fillId="0" borderId="0" xfId="0" applyFont="1" applyFill="1"/>
    <xf numFmtId="0" fontId="75" fillId="0" borderId="0" xfId="0" applyFont="1" applyFill="1" applyAlignment="1">
      <alignment horizontal="center"/>
    </xf>
    <xf numFmtId="0" fontId="60" fillId="0" borderId="0" xfId="0" applyFont="1" applyFill="1" applyAlignment="1">
      <alignment horizontal="center" vertical="center" wrapText="1"/>
    </xf>
    <xf numFmtId="0" fontId="75" fillId="27" borderId="0" xfId="0" applyFont="1" applyFill="1" applyAlignment="1">
      <alignment horizontal="right" vertical="center" wrapText="1"/>
    </xf>
    <xf numFmtId="0" fontId="75" fillId="27" borderId="0" xfId="0" applyFont="1" applyFill="1" applyAlignment="1">
      <alignment horizontal="center" vertical="center" wrapText="1"/>
    </xf>
    <xf numFmtId="0" fontId="75" fillId="24" borderId="0" xfId="0" applyFont="1" applyFill="1" applyAlignment="1">
      <alignment horizontal="center" vertical="center"/>
    </xf>
    <xf numFmtId="0" fontId="75" fillId="24" borderId="0" xfId="0" applyFont="1" applyFill="1" applyAlignment="1">
      <alignment horizontal="center" vertical="center" wrapText="1"/>
    </xf>
    <xf numFmtId="0" fontId="75" fillId="27" borderId="0" xfId="0" applyFont="1" applyFill="1" applyAlignment="1">
      <alignment horizontal="center" vertical="center"/>
    </xf>
    <xf numFmtId="179" fontId="80" fillId="0" borderId="0" xfId="28" applyNumberFormat="1" applyFont="1" applyFill="1" applyAlignment="1">
      <alignment horizontal="center"/>
    </xf>
    <xf numFmtId="0" fontId="75" fillId="0" borderId="0" xfId="0" applyFont="1" applyAlignment="1">
      <alignment horizontal="left"/>
    </xf>
    <xf numFmtId="1" fontId="75" fillId="0" borderId="0" xfId="0" applyNumberFormat="1" applyFont="1" applyFill="1" applyAlignment="1">
      <alignment horizontal="center"/>
    </xf>
    <xf numFmtId="179" fontId="75" fillId="0" borderId="0" xfId="28" applyNumberFormat="1" applyFont="1" applyFill="1" applyAlignment="1">
      <alignment horizontal="center"/>
    </xf>
    <xf numFmtId="179" fontId="75" fillId="27" borderId="0" xfId="28" applyNumberFormat="1" applyFont="1" applyFill="1" applyAlignment="1">
      <alignment horizontal="right"/>
    </xf>
    <xf numFmtId="172" fontId="84" fillId="27" borderId="0" xfId="0" applyNumberFormat="1" applyFont="1" applyFill="1" applyAlignment="1">
      <alignment horizontal="center"/>
    </xf>
    <xf numFmtId="0" fontId="80" fillId="0" borderId="0" xfId="0" applyFont="1"/>
    <xf numFmtId="0" fontId="80" fillId="0" borderId="0" xfId="0" applyFont="1" applyAlignment="1">
      <alignment horizontal="left"/>
    </xf>
    <xf numFmtId="179" fontId="75" fillId="0" borderId="0" xfId="28" applyNumberFormat="1" applyFont="1" applyFill="1" applyAlignment="1">
      <alignment horizontal="right"/>
    </xf>
    <xf numFmtId="172" fontId="84" fillId="0" borderId="0" xfId="0" applyNumberFormat="1" applyFont="1" applyFill="1" applyAlignment="1">
      <alignment horizontal="center"/>
    </xf>
    <xf numFmtId="43" fontId="39" fillId="0" borderId="0" xfId="0" applyNumberFormat="1" applyFont="1" applyFill="1"/>
    <xf numFmtId="0" fontId="84" fillId="0" borderId="0" xfId="0" applyFont="1" applyAlignment="1">
      <alignment horizontal="left"/>
    </xf>
    <xf numFmtId="179" fontId="84" fillId="0" borderId="0" xfId="28" applyNumberFormat="1" applyFont="1" applyFill="1" applyAlignment="1">
      <alignment horizontal="center"/>
    </xf>
    <xf numFmtId="179" fontId="80" fillId="0" borderId="0" xfId="28" applyNumberFormat="1" applyFont="1" applyFill="1" applyAlignment="1">
      <alignment horizontal="left"/>
    </xf>
    <xf numFmtId="179" fontId="75" fillId="0" borderId="0" xfId="28" applyNumberFormat="1" applyFont="1" applyFill="1" applyAlignment="1">
      <alignment horizontal="left" vertical="center"/>
    </xf>
    <xf numFmtId="3" fontId="39" fillId="0" borderId="0" xfId="0" applyNumberFormat="1" applyFont="1"/>
    <xf numFmtId="172" fontId="79" fillId="0" borderId="0" xfId="0" applyNumberFormat="1" applyFont="1" applyFill="1" applyAlignment="1">
      <alignment horizontal="center"/>
    </xf>
    <xf numFmtId="7" fontId="70" fillId="24" borderId="0" xfId="29" applyNumberFormat="1" applyFont="1" applyFill="1" applyAlignment="1">
      <alignment horizontal="left" vertical="top"/>
    </xf>
    <xf numFmtId="0" fontId="66" fillId="0" borderId="0" xfId="0" applyFont="1" applyAlignment="1">
      <alignment horizontal="left"/>
    </xf>
    <xf numFmtId="43" fontId="77" fillId="0" borderId="0" xfId="28" applyNumberFormat="1" applyFont="1" applyFill="1" applyAlignment="1">
      <alignment horizontal="center"/>
    </xf>
    <xf numFmtId="0" fontId="67" fillId="24" borderId="0" xfId="0" applyFont="1" applyFill="1" applyAlignment="1">
      <alignment horizontal="center" vertical="top"/>
    </xf>
    <xf numFmtId="0" fontId="67" fillId="24" borderId="16" xfId="0" applyFont="1" applyFill="1" applyBorder="1" applyAlignment="1">
      <alignment horizontal="center" vertical="top"/>
    </xf>
    <xf numFmtId="0" fontId="67" fillId="24" borderId="0" xfId="0" applyFont="1" applyFill="1" applyBorder="1" applyAlignment="1">
      <alignment horizontal="center" vertical="top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rmal 3" xfId="40"/>
    <cellStyle name="Note" xfId="41" builtinId="10" customBuiltin="1"/>
    <cellStyle name="Output" xfId="42" builtinId="21" customBuiltin="1"/>
    <cellStyle name="Percent" xfId="43" builtinId="5"/>
    <cellStyle name="Percent 2" xfId="44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1114425</xdr:colOff>
      <xdr:row>5</xdr:row>
      <xdr:rowOff>47625</xdr:rowOff>
    </xdr:from>
    <xdr:to>
      <xdr:col>10</xdr:col>
      <xdr:colOff>504825</xdr:colOff>
      <xdr:row>23</xdr:row>
      <xdr:rowOff>76200</xdr:rowOff>
    </xdr:to>
    <xdr:pic>
      <xdr:nvPicPr>
        <xdr:cNvPr id="9275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1114425"/>
          <a:ext cx="4876800" cy="399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5\adminxl\adminxl\TSHEET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.Government\Food%20Standards%20Australia%20New%20Zealand-Mandatory%20COOL\COOL%20shee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.NZIER\Industry%20Outlook%20(807)\2001-02\GDP\IO%20Production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s"/>
      <sheetName val="Contracts"/>
      <sheetName val="data"/>
      <sheetName val="time summary"/>
      <sheetName val="progs"/>
    </sheetNames>
    <sheetDataSet>
      <sheetData sheetId="0"/>
      <sheetData sheetId="1">
        <row r="3">
          <cell r="A3">
            <v>10005</v>
          </cell>
          <cell r="B3">
            <v>0</v>
          </cell>
          <cell r="C3" t="str">
            <v>HRC</v>
          </cell>
          <cell r="D3" t="str">
            <v>HRC Economic determinants of road accidents</v>
          </cell>
        </row>
        <row r="4">
          <cell r="A4">
            <v>2049</v>
          </cell>
          <cell r="B4">
            <v>170</v>
          </cell>
          <cell r="C4" t="str">
            <v>DOL CBA</v>
          </cell>
          <cell r="D4" t="str">
            <v>Labour Dept. CBA Guide</v>
          </cell>
        </row>
        <row r="5">
          <cell r="A5">
            <v>1962</v>
          </cell>
          <cell r="B5">
            <v>150</v>
          </cell>
          <cell r="C5" t="str">
            <v>TP Waste Article</v>
          </cell>
          <cell r="D5" t="str">
            <v>Trade Pub Waste Article</v>
          </cell>
        </row>
        <row r="6">
          <cell r="A6">
            <v>1960</v>
          </cell>
          <cell r="B6">
            <v>180</v>
          </cell>
          <cell r="C6" t="str">
            <v>WHL Hurdle rates</v>
          </cell>
          <cell r="D6" t="str">
            <v>WHL Hurdle rates</v>
          </cell>
        </row>
        <row r="7">
          <cell r="A7">
            <v>1943</v>
          </cell>
          <cell r="B7">
            <v>185</v>
          </cell>
          <cell r="C7" t="str">
            <v>CRC Plan change 25 hearing</v>
          </cell>
          <cell r="D7" t="str">
            <v>CRC Plan change 25 hearing</v>
          </cell>
        </row>
        <row r="8">
          <cell r="A8">
            <v>1936</v>
          </cell>
          <cell r="B8">
            <v>160</v>
          </cell>
          <cell r="C8" t="str">
            <v>MTA WOF Presentation</v>
          </cell>
          <cell r="D8" t="str">
            <v>MTA WOF Presentation</v>
          </cell>
        </row>
        <row r="9">
          <cell r="A9">
            <v>1930</v>
          </cell>
          <cell r="B9">
            <v>180</v>
          </cell>
          <cell r="C9" t="str">
            <v>CRC Pegasus Bay evidence</v>
          </cell>
          <cell r="D9" t="str">
            <v>CRC Pegasus Bay evidence</v>
          </cell>
        </row>
        <row r="10">
          <cell r="A10">
            <v>1925</v>
          </cell>
          <cell r="B10">
            <v>250</v>
          </cell>
          <cell r="C10" t="str">
            <v>IPCR Parallel Importing</v>
          </cell>
          <cell r="D10" t="str">
            <v>IPCR Parallel Importing Review</v>
          </cell>
        </row>
        <row r="11">
          <cell r="A11">
            <v>1869</v>
          </cell>
          <cell r="B11">
            <v>180</v>
          </cell>
          <cell r="C11" t="str">
            <v>NZTB Quarterly forecasts</v>
          </cell>
          <cell r="D11" t="str">
            <v>NZTB Quarterly forecasts</v>
          </cell>
        </row>
        <row r="12">
          <cell r="A12">
            <v>1907</v>
          </cell>
          <cell r="B12">
            <v>180</v>
          </cell>
          <cell r="C12" t="str">
            <v>CRC Sustainability &amp; efficiency</v>
          </cell>
          <cell r="D12" t="str">
            <v>CRC Sustainability &amp; efficiency</v>
          </cell>
        </row>
        <row r="13">
          <cell r="A13">
            <v>1899</v>
          </cell>
          <cell r="B13">
            <v>200</v>
          </cell>
          <cell r="C13" t="str">
            <v>Chch Strategic Assets</v>
          </cell>
          <cell r="D13" t="str">
            <v>Chch City Strategic Assets</v>
          </cell>
        </row>
        <row r="14">
          <cell r="A14">
            <v>1891</v>
          </cell>
          <cell r="B14">
            <v>200</v>
          </cell>
          <cell r="C14" t="str">
            <v>CRC Pegasus Bay preview</v>
          </cell>
          <cell r="D14" t="str">
            <v>CRC Pegasus Bay preview</v>
          </cell>
        </row>
        <row r="15">
          <cell r="A15">
            <v>1862</v>
          </cell>
          <cell r="B15">
            <v>170</v>
          </cell>
          <cell r="C15" t="str">
            <v>Rangipo Prison impacts</v>
          </cell>
          <cell r="D15" t="str">
            <v>Rangipo Prison impacts</v>
          </cell>
        </row>
        <row r="16">
          <cell r="A16">
            <v>1880</v>
          </cell>
          <cell r="B16">
            <v>250</v>
          </cell>
          <cell r="C16" t="str">
            <v>Macquarrie- Orion Sale</v>
          </cell>
          <cell r="D16" t="str">
            <v>Macquarrie- Orion Sale</v>
          </cell>
        </row>
        <row r="17">
          <cell r="A17">
            <v>1743</v>
          </cell>
          <cell r="B17">
            <v>210</v>
          </cell>
          <cell r="C17" t="str">
            <v>Peer Review Value of Life</v>
          </cell>
          <cell r="D17" t="str">
            <v>LTSA Peer Review Value of Life</v>
          </cell>
        </row>
        <row r="18">
          <cell r="A18">
            <v>1871</v>
          </cell>
          <cell r="B18">
            <v>200</v>
          </cell>
          <cell r="C18" t="str">
            <v>Regulatory &amp; Industry structures</v>
          </cell>
          <cell r="D18" t="str">
            <v>Regulatory &amp; Industry structures</v>
          </cell>
        </row>
        <row r="19">
          <cell r="A19">
            <v>1864</v>
          </cell>
          <cell r="B19">
            <v>200</v>
          </cell>
          <cell r="C19" t="str">
            <v>TranzRail Road Cost Comparison</v>
          </cell>
          <cell r="D19" t="str">
            <v>TranzRail Road Cost Comparison</v>
          </cell>
        </row>
        <row r="20">
          <cell r="A20">
            <v>1824</v>
          </cell>
          <cell r="B20">
            <v>180</v>
          </cell>
          <cell r="C20" t="str">
            <v>Treasury land transport regs</v>
          </cell>
          <cell r="D20" t="str">
            <v>Treasury land transport regulations</v>
          </cell>
        </row>
        <row r="21">
          <cell r="A21">
            <v>1811</v>
          </cell>
          <cell r="B21">
            <v>180</v>
          </cell>
          <cell r="C21" t="str">
            <v>Transfund workshop</v>
          </cell>
          <cell r="D21" t="str">
            <v>Transfund methodology workshop</v>
          </cell>
        </row>
        <row r="22">
          <cell r="A22">
            <v>1812</v>
          </cell>
          <cell r="B22">
            <v>200</v>
          </cell>
          <cell r="C22" t="str">
            <v xml:space="preserve">Tranzit Motorway </v>
          </cell>
          <cell r="D22" t="str">
            <v>Transit Motorway Monopoly</v>
          </cell>
        </row>
        <row r="23">
          <cell r="A23">
            <v>1853</v>
          </cell>
          <cell r="B23">
            <v>200</v>
          </cell>
          <cell r="C23" t="str">
            <v>VUW DIA Course</v>
          </cell>
          <cell r="D23" t="str">
            <v>VUW DIA Course</v>
          </cell>
        </row>
        <row r="24">
          <cell r="A24">
            <v>1810</v>
          </cell>
          <cell r="B24">
            <v>200</v>
          </cell>
          <cell r="C24" t="str">
            <v>VUW MPP CBA course</v>
          </cell>
          <cell r="D24" t="str">
            <v>VUW MPP CBA course</v>
          </cell>
        </row>
        <row r="25">
          <cell r="A25">
            <v>1804</v>
          </cell>
          <cell r="B25">
            <v>180</v>
          </cell>
          <cell r="C25" t="str">
            <v>LTSA Delay costs</v>
          </cell>
          <cell r="D25" t="str">
            <v>LTSA Delay costs</v>
          </cell>
        </row>
        <row r="26">
          <cell r="A26">
            <v>1802</v>
          </cell>
          <cell r="B26">
            <v>180</v>
          </cell>
          <cell r="C26" t="str">
            <v>Mosquito strategy</v>
          </cell>
          <cell r="D26" t="str">
            <v>Mosquito strategy</v>
          </cell>
        </row>
        <row r="27">
          <cell r="A27">
            <v>1796</v>
          </cell>
          <cell r="B27">
            <v>170</v>
          </cell>
          <cell r="C27" t="str">
            <v>DOC Supply costs</v>
          </cell>
          <cell r="D27" t="str">
            <v>DOC Supply Costs</v>
          </cell>
        </row>
        <row r="28">
          <cell r="A28">
            <v>1791</v>
          </cell>
          <cell r="B28">
            <v>200</v>
          </cell>
          <cell r="C28" t="str">
            <v>DOC Book review</v>
          </cell>
          <cell r="D28" t="str">
            <v>DOC Book review</v>
          </cell>
        </row>
        <row r="29">
          <cell r="A29">
            <v>1790</v>
          </cell>
          <cell r="B29">
            <v>180</v>
          </cell>
          <cell r="C29" t="str">
            <v>ACC Data Assessment</v>
          </cell>
          <cell r="D29" t="str">
            <v>ACC CBA Data Assessment</v>
          </cell>
        </row>
        <row r="30">
          <cell r="A30">
            <v>1782</v>
          </cell>
          <cell r="B30">
            <v>170</v>
          </cell>
          <cell r="C30" t="str">
            <v>MFE Waste &amp; Recycling</v>
          </cell>
          <cell r="D30" t="str">
            <v>MFE Waste &amp; Recycling</v>
          </cell>
        </row>
        <row r="31">
          <cell r="A31">
            <v>1778</v>
          </cell>
          <cell r="B31">
            <v>180</v>
          </cell>
          <cell r="C31" t="str">
            <v>LTSA Lost output</v>
          </cell>
          <cell r="D31" t="str">
            <v>LTSA Lost output</v>
          </cell>
        </row>
        <row r="32">
          <cell r="A32">
            <v>1777</v>
          </cell>
          <cell r="B32">
            <v>180</v>
          </cell>
          <cell r="C32" t="str">
            <v>Foreign Fish Investment</v>
          </cell>
          <cell r="D32" t="str">
            <v>MFish Foreign Investment</v>
          </cell>
        </row>
        <row r="33">
          <cell r="A33">
            <v>1769</v>
          </cell>
          <cell r="B33">
            <v>175</v>
          </cell>
          <cell r="C33" t="str">
            <v>Mosquito CBA</v>
          </cell>
          <cell r="D33" t="str">
            <v>MOH Mosquito CBA</v>
          </cell>
        </row>
        <row r="34">
          <cell r="A34">
            <v>1771</v>
          </cell>
          <cell r="B34">
            <v>180</v>
          </cell>
          <cell r="C34" t="str">
            <v>Hospital reconfiguration</v>
          </cell>
          <cell r="D34" t="str">
            <v>PCC/WCC Hospital reconfiguration</v>
          </cell>
        </row>
        <row r="35">
          <cell r="A35">
            <v>1756</v>
          </cell>
          <cell r="B35">
            <v>180</v>
          </cell>
          <cell r="C35" t="str">
            <v>LTSA WOF review</v>
          </cell>
          <cell r="D35" t="str">
            <v>LTSA WOF Timing review</v>
          </cell>
        </row>
        <row r="36">
          <cell r="A36">
            <v>1745</v>
          </cell>
          <cell r="B36">
            <v>200</v>
          </cell>
          <cell r="C36" t="str">
            <v>Digital TV Value</v>
          </cell>
          <cell r="D36" t="str">
            <v>Digital TV Valuation</v>
          </cell>
        </row>
        <row r="37">
          <cell r="A37">
            <v>1740</v>
          </cell>
          <cell r="B37">
            <v>175</v>
          </cell>
          <cell r="C37" t="str">
            <v>MAF Urban trees</v>
          </cell>
          <cell r="D37" t="str">
            <v>MAF Urban trees valuation</v>
          </cell>
        </row>
        <row r="38">
          <cell r="A38">
            <v>1732</v>
          </cell>
          <cell r="B38">
            <v>200</v>
          </cell>
          <cell r="C38" t="str">
            <v>MOC Water review</v>
          </cell>
          <cell r="D38" t="str">
            <v>MOC Water review (Opus et al)</v>
          </cell>
        </row>
        <row r="39">
          <cell r="A39">
            <v>1721</v>
          </cell>
          <cell r="B39">
            <v>180</v>
          </cell>
          <cell r="C39" t="str">
            <v>Wool Group Fund allocation</v>
          </cell>
          <cell r="D39" t="str">
            <v>Wool Group Fund allocation</v>
          </cell>
        </row>
        <row r="40">
          <cell r="A40">
            <v>1719</v>
          </cell>
          <cell r="B40">
            <v>180</v>
          </cell>
          <cell r="C40" t="str">
            <v>Auckland Infrastructure</v>
          </cell>
          <cell r="D40" t="str">
            <v>Auckland Investment Appraisals</v>
          </cell>
        </row>
        <row r="41">
          <cell r="A41">
            <v>1696</v>
          </cell>
          <cell r="B41">
            <v>200</v>
          </cell>
          <cell r="C41" t="str">
            <v>Road Pricing</v>
          </cell>
          <cell r="D41" t="str">
            <v>PWC Road Pricing principles</v>
          </cell>
        </row>
        <row r="42">
          <cell r="A42">
            <v>1689</v>
          </cell>
          <cell r="B42">
            <v>180</v>
          </cell>
          <cell r="C42" t="str">
            <v>Road Reform</v>
          </cell>
          <cell r="D42" t="str">
            <v>LTSA Road Reform</v>
          </cell>
        </row>
        <row r="43">
          <cell r="A43">
            <v>1684</v>
          </cell>
          <cell r="B43">
            <v>180</v>
          </cell>
          <cell r="C43" t="str">
            <v>Transfund ATR</v>
          </cell>
          <cell r="D43" t="str">
            <v>Transfund ATR User Benefits</v>
          </cell>
        </row>
        <row r="44">
          <cell r="A44">
            <v>1655</v>
          </cell>
          <cell r="B44">
            <v>200</v>
          </cell>
          <cell r="C44" t="str">
            <v>MOC Workshop</v>
          </cell>
          <cell r="D44" t="str">
            <v>MOC Regulatory Impacts</v>
          </cell>
        </row>
        <row r="45">
          <cell r="A45">
            <v>1652</v>
          </cell>
          <cell r="B45">
            <v>180</v>
          </cell>
          <cell r="C45" t="str">
            <v>Road Costs</v>
          </cell>
          <cell r="D45" t="str">
            <v>TranzRail Road Cost</v>
          </cell>
        </row>
        <row r="46">
          <cell r="A46">
            <v>1641</v>
          </cell>
          <cell r="B46">
            <v>170</v>
          </cell>
          <cell r="C46" t="str">
            <v>Fish tender</v>
          </cell>
          <cell r="D46" t="str">
            <v>M Fish tender</v>
          </cell>
        </row>
        <row r="47">
          <cell r="A47">
            <v>1633</v>
          </cell>
          <cell r="B47">
            <v>180</v>
          </cell>
          <cell r="C47" t="str">
            <v>Polytechnics</v>
          </cell>
          <cell r="D47" t="str">
            <v>APNZ Polytechnics study</v>
          </cell>
        </row>
        <row r="48">
          <cell r="A48">
            <v>1620</v>
          </cell>
          <cell r="B48">
            <v>171</v>
          </cell>
          <cell r="C48" t="str">
            <v>MOC Ozone</v>
          </cell>
          <cell r="D48" t="str">
            <v>MOC Ozone permits</v>
          </cell>
        </row>
        <row r="49">
          <cell r="A49">
            <v>1615</v>
          </cell>
          <cell r="B49">
            <v>200</v>
          </cell>
          <cell r="C49" t="str">
            <v>VUW Impacts</v>
          </cell>
          <cell r="D49" t="str">
            <v>VUW Impact study</v>
          </cell>
        </row>
        <row r="50">
          <cell r="A50">
            <v>1608</v>
          </cell>
          <cell r="B50">
            <v>200</v>
          </cell>
          <cell r="C50" t="str">
            <v>MOC GHG trade</v>
          </cell>
          <cell r="D50" t="str">
            <v>MOC GHG Emissions Trade</v>
          </cell>
        </row>
        <row r="51">
          <cell r="A51">
            <v>1607</v>
          </cell>
          <cell r="B51">
            <v>170</v>
          </cell>
          <cell r="C51" t="str">
            <v>MDL Transport</v>
          </cell>
          <cell r="D51" t="str">
            <v>MDL Transport for WRCC</v>
          </cell>
        </row>
        <row r="52">
          <cell r="A52">
            <v>1594</v>
          </cell>
          <cell r="B52">
            <v>170</v>
          </cell>
          <cell r="C52" t="str">
            <v>MDL Health Law</v>
          </cell>
          <cell r="D52" t="str">
            <v>MDL Health Law Review</v>
          </cell>
        </row>
        <row r="53">
          <cell r="A53">
            <v>1581</v>
          </cell>
          <cell r="B53">
            <v>180</v>
          </cell>
          <cell r="C53" t="str">
            <v>Transfund II</v>
          </cell>
          <cell r="D53" t="str">
            <v>Transfund Ratios II</v>
          </cell>
        </row>
        <row r="54">
          <cell r="A54">
            <v>1577</v>
          </cell>
          <cell r="B54">
            <v>200</v>
          </cell>
          <cell r="C54" t="str">
            <v>Efficiency ratios</v>
          </cell>
          <cell r="D54" t="str">
            <v>Transfund efficiency ratios</v>
          </cell>
        </row>
        <row r="55">
          <cell r="A55">
            <v>1572</v>
          </cell>
          <cell r="B55">
            <v>180</v>
          </cell>
          <cell r="C55" t="str">
            <v>West Coast Coal</v>
          </cell>
          <cell r="D55" t="str">
            <v>TranzRail West Coast Coal</v>
          </cell>
        </row>
        <row r="56">
          <cell r="A56">
            <v>1571</v>
          </cell>
          <cell r="B56">
            <v>285</v>
          </cell>
          <cell r="C56" t="str">
            <v>Dairy Value Added</v>
          </cell>
          <cell r="D56" t="str">
            <v>Dairy Board Value Added</v>
          </cell>
        </row>
        <row r="57">
          <cell r="A57">
            <v>1566</v>
          </cell>
          <cell r="B57">
            <v>175</v>
          </cell>
          <cell r="C57" t="str">
            <v>LTSA Update</v>
          </cell>
          <cell r="D57" t="str">
            <v>LTSA Update social cost of accidents</v>
          </cell>
        </row>
        <row r="58">
          <cell r="A58">
            <v>1565</v>
          </cell>
          <cell r="B58">
            <v>180</v>
          </cell>
          <cell r="C58" t="str">
            <v>Con Value</v>
          </cell>
          <cell r="D58" t="str">
            <v>Tsy/DoC Values</v>
          </cell>
        </row>
        <row r="59">
          <cell r="A59">
            <v>1500</v>
          </cell>
          <cell r="B59">
            <v>180</v>
          </cell>
          <cell r="C59" t="str">
            <v>LTSA Tinting</v>
          </cell>
          <cell r="D59" t="str">
            <v>LTSA Tinted windows</v>
          </cell>
        </row>
        <row r="60">
          <cell r="A60">
            <v>1485</v>
          </cell>
          <cell r="B60">
            <v>200</v>
          </cell>
          <cell r="C60" t="str">
            <v>Ferry terminal</v>
          </cell>
          <cell r="D60" t="str">
            <v>WCC Ferry relocation</v>
          </cell>
        </row>
        <row r="61">
          <cell r="A61">
            <v>1484</v>
          </cell>
          <cell r="B61">
            <v>0</v>
          </cell>
          <cell r="C61" t="str">
            <v>ARC Prospecting</v>
          </cell>
          <cell r="D61" t="str">
            <v>Auckland RC Prospecting</v>
          </cell>
        </row>
        <row r="62">
          <cell r="A62">
            <v>1483</v>
          </cell>
          <cell r="B62">
            <v>180</v>
          </cell>
          <cell r="C62" t="str">
            <v>Fish quota</v>
          </cell>
          <cell r="D62" t="str">
            <v>Sea FIC Fish quota</v>
          </cell>
        </row>
        <row r="63">
          <cell r="A63">
            <v>1481</v>
          </cell>
          <cell r="B63">
            <v>170</v>
          </cell>
          <cell r="C63" t="str">
            <v>RAG Paper</v>
          </cell>
          <cell r="D63" t="str">
            <v>Tranzrail RAG paper</v>
          </cell>
        </row>
        <row r="64">
          <cell r="A64">
            <v>1455</v>
          </cell>
          <cell r="B64">
            <v>190</v>
          </cell>
          <cell r="C64" t="str">
            <v>Air rules CBA</v>
          </cell>
          <cell r="D64" t="str">
            <v>CAA Rules CBA</v>
          </cell>
        </row>
        <row r="65">
          <cell r="A65">
            <v>1453</v>
          </cell>
          <cell r="B65">
            <v>175</v>
          </cell>
          <cell r="C65" t="str">
            <v>MIA Safety</v>
          </cell>
          <cell r="D65" t="str">
            <v>MIA Safety Rules</v>
          </cell>
        </row>
        <row r="66">
          <cell r="A66">
            <v>1451</v>
          </cell>
          <cell r="B66">
            <v>200</v>
          </cell>
          <cell r="C66" t="str">
            <v>Chaffers</v>
          </cell>
          <cell r="D66" t="str">
            <v>WCC Chaffers CBA</v>
          </cell>
        </row>
        <row r="67">
          <cell r="A67">
            <v>1442</v>
          </cell>
          <cell r="B67">
            <v>200</v>
          </cell>
          <cell r="C67" t="str">
            <v>Tsy Road</v>
          </cell>
          <cell r="D67" t="str">
            <v>Road reform comment</v>
          </cell>
        </row>
        <row r="68">
          <cell r="A68">
            <v>1436</v>
          </cell>
          <cell r="B68">
            <v>170</v>
          </cell>
          <cell r="C68" t="str">
            <v>CO2 Trades</v>
          </cell>
          <cell r="D68" t="str">
            <v>Trade in carbon removal</v>
          </cell>
        </row>
        <row r="69">
          <cell r="A69">
            <v>1411</v>
          </cell>
          <cell r="B69">
            <v>180</v>
          </cell>
          <cell r="C69" t="str">
            <v>EECA Review</v>
          </cell>
          <cell r="D69" t="str">
            <v>MOC Review of EECA</v>
          </cell>
        </row>
        <row r="70">
          <cell r="A70">
            <v>1408</v>
          </cell>
          <cell r="B70">
            <v>200</v>
          </cell>
          <cell r="C70" t="str">
            <v>Tsy Moth</v>
          </cell>
          <cell r="D70" t="str">
            <v>Moth eradication CBA</v>
          </cell>
        </row>
        <row r="71">
          <cell r="A71">
            <v>1406</v>
          </cell>
          <cell r="B71">
            <v>170</v>
          </cell>
          <cell r="C71" t="str">
            <v>Sport benefits</v>
          </cell>
          <cell r="D71" t="str">
            <v>High Performance Sports</v>
          </cell>
        </row>
        <row r="72">
          <cell r="A72">
            <v>1301</v>
          </cell>
          <cell r="B72">
            <v>175</v>
          </cell>
          <cell r="C72" t="str">
            <v>Sth Aus Rly</v>
          </cell>
          <cell r="D72" t="str">
            <v>Transrail Acquisitions</v>
          </cell>
        </row>
        <row r="73">
          <cell r="A73">
            <v>1288</v>
          </cell>
          <cell r="B73">
            <v>175</v>
          </cell>
          <cell r="C73" t="str">
            <v>Airport</v>
          </cell>
          <cell r="D73" t="str">
            <v>WCC Airport Noise</v>
          </cell>
        </row>
        <row r="74">
          <cell r="A74">
            <v>1276</v>
          </cell>
          <cell r="B74">
            <v>160</v>
          </cell>
          <cell r="C74" t="str">
            <v>WCC CBA</v>
          </cell>
          <cell r="D74" t="str">
            <v>WCC CBA Manual</v>
          </cell>
        </row>
        <row r="75">
          <cell r="A75">
            <v>1272</v>
          </cell>
          <cell r="B75">
            <v>180</v>
          </cell>
          <cell r="C75" t="str">
            <v>Silica Sand</v>
          </cell>
          <cell r="D75" t="str">
            <v>MOC Silica Sand mining</v>
          </cell>
        </row>
        <row r="76">
          <cell r="A76">
            <v>951</v>
          </cell>
          <cell r="B76">
            <v>170</v>
          </cell>
          <cell r="C76" t="str">
            <v>Update</v>
          </cell>
          <cell r="D76" t="str">
            <v>Update</v>
          </cell>
        </row>
        <row r="77">
          <cell r="A77">
            <v>981</v>
          </cell>
          <cell r="B77">
            <v>175</v>
          </cell>
          <cell r="C77" t="str">
            <v>LTPS</v>
          </cell>
          <cell r="D77" t="str">
            <v>Tranzrail Land TP</v>
          </cell>
        </row>
        <row r="78">
          <cell r="A78">
            <v>847</v>
          </cell>
          <cell r="B78">
            <v>170</v>
          </cell>
          <cell r="C78" t="str">
            <v>NZIER Policy workshop</v>
          </cell>
          <cell r="D78" t="str">
            <v>NZIER Public policy workshop</v>
          </cell>
        </row>
        <row r="79">
          <cell r="A79">
            <v>843</v>
          </cell>
          <cell r="B79">
            <v>170</v>
          </cell>
          <cell r="C79" t="str">
            <v>Enquiries from the public</v>
          </cell>
          <cell r="D79" t="str">
            <v>Public enquiries</v>
          </cell>
        </row>
        <row r="80">
          <cell r="A80">
            <v>842</v>
          </cell>
          <cell r="B80">
            <v>160</v>
          </cell>
          <cell r="C80" t="str">
            <v>Risk book</v>
          </cell>
          <cell r="D80" t="str">
            <v>Risk book</v>
          </cell>
        </row>
        <row r="81">
          <cell r="A81">
            <v>839</v>
          </cell>
          <cell r="B81">
            <v>170</v>
          </cell>
          <cell r="C81" t="str">
            <v>Visitor pres.</v>
          </cell>
          <cell r="D81" t="str">
            <v>Presentations to visitors</v>
          </cell>
        </row>
        <row r="82">
          <cell r="A82">
            <v>837</v>
          </cell>
          <cell r="B82">
            <v>170</v>
          </cell>
          <cell r="C82" t="str">
            <v>Jnl/conf pap</v>
          </cell>
          <cell r="D82" t="str">
            <v>Prep Jnl/Conf papers</v>
          </cell>
        </row>
        <row r="83">
          <cell r="A83">
            <v>833</v>
          </cell>
          <cell r="B83">
            <v>170</v>
          </cell>
          <cell r="C83" t="str">
            <v>Student req</v>
          </cell>
          <cell r="D83" t="str">
            <v>Handling student req</v>
          </cell>
        </row>
        <row r="84">
          <cell r="A84">
            <v>827</v>
          </cell>
          <cell r="B84">
            <v>170</v>
          </cell>
          <cell r="C84" t="str">
            <v>Reviews</v>
          </cell>
          <cell r="D84" t="str">
            <v>Article/book review</v>
          </cell>
        </row>
        <row r="85">
          <cell r="A85">
            <v>824</v>
          </cell>
          <cell r="B85">
            <v>0</v>
          </cell>
          <cell r="C85" t="str">
            <v>Prop</v>
          </cell>
          <cell r="D85" t="str">
            <v>Proposals/prospecting</v>
          </cell>
        </row>
        <row r="86">
          <cell r="A86">
            <v>823</v>
          </cell>
          <cell r="B86">
            <v>0</v>
          </cell>
          <cell r="C86" t="str">
            <v>unpaid</v>
          </cell>
          <cell r="D86" t="str">
            <v>Unpaid Leave</v>
          </cell>
        </row>
        <row r="87">
          <cell r="A87">
            <v>822</v>
          </cell>
          <cell r="B87">
            <v>0</v>
          </cell>
          <cell r="C87" t="str">
            <v>Stat</v>
          </cell>
          <cell r="D87" t="str">
            <v>Other paid leave</v>
          </cell>
        </row>
        <row r="88">
          <cell r="A88">
            <v>821</v>
          </cell>
          <cell r="B88">
            <v>0</v>
          </cell>
          <cell r="C88" t="str">
            <v>Sick</v>
          </cell>
          <cell r="D88" t="str">
            <v>Sick Leave</v>
          </cell>
        </row>
        <row r="89">
          <cell r="A89">
            <v>820</v>
          </cell>
          <cell r="B89">
            <v>0</v>
          </cell>
          <cell r="C89" t="str">
            <v>Ann</v>
          </cell>
          <cell r="D89" t="str">
            <v>Annual Leave</v>
          </cell>
        </row>
        <row r="90">
          <cell r="A90">
            <v>819</v>
          </cell>
          <cell r="B90">
            <v>0</v>
          </cell>
          <cell r="C90" t="str">
            <v>Other</v>
          </cell>
          <cell r="D90" t="str">
            <v>Other Other</v>
          </cell>
        </row>
        <row r="91">
          <cell r="A91">
            <v>818</v>
          </cell>
          <cell r="B91">
            <v>0</v>
          </cell>
          <cell r="C91" t="str">
            <v>Travel</v>
          </cell>
          <cell r="D91" t="str">
            <v>Unpaid Travel</v>
          </cell>
        </row>
        <row r="92">
          <cell r="A92">
            <v>817</v>
          </cell>
          <cell r="B92">
            <v>0</v>
          </cell>
          <cell r="C92" t="str">
            <v>Probs</v>
          </cell>
          <cell r="D92" t="str">
            <v>Computer disruption</v>
          </cell>
        </row>
        <row r="93">
          <cell r="A93">
            <v>816</v>
          </cell>
          <cell r="B93">
            <v>0</v>
          </cell>
          <cell r="C93" t="str">
            <v>Admin</v>
          </cell>
          <cell r="D93" t="str">
            <v>Administration</v>
          </cell>
        </row>
        <row r="94">
          <cell r="A94">
            <v>815</v>
          </cell>
          <cell r="B94">
            <v>0</v>
          </cell>
          <cell r="C94" t="str">
            <v>Other T</v>
          </cell>
          <cell r="D94" t="str">
            <v>Other Training</v>
          </cell>
        </row>
        <row r="95">
          <cell r="A95">
            <v>814</v>
          </cell>
          <cell r="B95">
            <v>0</v>
          </cell>
          <cell r="C95" t="str">
            <v>Misc/read</v>
          </cell>
          <cell r="D95" t="str">
            <v>Miscellaneous/reading</v>
          </cell>
        </row>
        <row r="96">
          <cell r="A96">
            <v>813</v>
          </cell>
          <cell r="B96">
            <v>0</v>
          </cell>
          <cell r="C96" t="str">
            <v>Comp</v>
          </cell>
          <cell r="D96" t="str">
            <v>Computer training</v>
          </cell>
        </row>
        <row r="97">
          <cell r="A97">
            <v>812</v>
          </cell>
          <cell r="B97">
            <v>0</v>
          </cell>
          <cell r="C97" t="str">
            <v>Conf</v>
          </cell>
          <cell r="D97" t="str">
            <v>Conferences</v>
          </cell>
        </row>
      </sheetData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2"/>
      <sheetName val="Sheet1"/>
      <sheetName val="COOLPIX1"/>
      <sheetName val="COOLPIX2"/>
      <sheetName val="Sheet1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Assumptions"/>
      <sheetName val="Pop assumptions"/>
      <sheetName val="Current"/>
      <sheetName val="Constant"/>
      <sheetName val="Constant (aapc)"/>
      <sheetName val="Constant scaled"/>
      <sheetName val="Consolidated"/>
      <sheetName val="Consolidated scaled"/>
      <sheetName val="Employment"/>
      <sheetName val="Regional GDP"/>
      <sheetName val="Regional GDP scaled"/>
      <sheetName val="Tables"/>
      <sheetName val="Chart5"/>
      <sheetName val="Chart6 (2)"/>
      <sheetName val="Chart1"/>
      <sheetName val="Chart5 (2)"/>
      <sheetName val="Chart6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3">
          <cell r="A43">
            <v>32203</v>
          </cell>
        </row>
        <row r="44">
          <cell r="A44">
            <v>32568</v>
          </cell>
        </row>
        <row r="45">
          <cell r="A45">
            <v>32933</v>
          </cell>
        </row>
        <row r="46">
          <cell r="A46">
            <v>33298</v>
          </cell>
        </row>
        <row r="47">
          <cell r="A47">
            <v>33664</v>
          </cell>
          <cell r="B47">
            <v>-1.45598990430581</v>
          </cell>
          <cell r="C47">
            <v>0.20783663264427962</v>
          </cell>
          <cell r="D47">
            <v>0</v>
          </cell>
          <cell r="E47">
            <v>0.74790028373958695</v>
          </cell>
          <cell r="F47">
            <v>-2.3892433088544296</v>
          </cell>
          <cell r="G47">
            <v>-6.6455079299700799</v>
          </cell>
          <cell r="H47">
            <v>-3.1388200173475909</v>
          </cell>
          <cell r="I47">
            <v>3.4820292917366182</v>
          </cell>
          <cell r="J47">
            <v>0.2074164777265306</v>
          </cell>
          <cell r="K47">
            <v>1.8074020902532641</v>
          </cell>
          <cell r="L47">
            <v>-2.3008758110593148</v>
          </cell>
          <cell r="N47">
            <v>-1.4472928984669453</v>
          </cell>
          <cell r="O47">
            <v>0.20783663264427962</v>
          </cell>
          <cell r="P47">
            <v>2.3974749927577883</v>
          </cell>
          <cell r="Q47">
            <v>0.74790028373958695</v>
          </cell>
          <cell r="R47">
            <v>-2.3892433088544296</v>
          </cell>
          <cell r="S47">
            <v>-6.6455079299700639</v>
          </cell>
          <cell r="T47">
            <v>-3.1388200173475909</v>
          </cell>
          <cell r="U47">
            <v>3.4820292917366182</v>
          </cell>
          <cell r="V47">
            <v>0.2074164777265306</v>
          </cell>
          <cell r="W47">
            <v>1.8074020902532473</v>
          </cell>
          <cell r="X47">
            <v>-2.3008758110593148</v>
          </cell>
          <cell r="Z47">
            <v>-1.1836629158970213</v>
          </cell>
          <cell r="AA47">
            <v>0.20783663264426291</v>
          </cell>
          <cell r="AB47">
            <v>2.3974749927578047</v>
          </cell>
          <cell r="AC47">
            <v>0.74790028373958695</v>
          </cell>
          <cell r="AD47">
            <v>-2.3892433088544296</v>
          </cell>
          <cell r="AE47">
            <v>-6.6455079299700639</v>
          </cell>
          <cell r="AF47">
            <v>-3.1388200173475824</v>
          </cell>
          <cell r="AG47">
            <v>3.4820292917366014</v>
          </cell>
          <cell r="AH47">
            <v>0.2074164777265306</v>
          </cell>
          <cell r="AI47">
            <v>1.8074020902532473</v>
          </cell>
          <cell r="AJ47">
            <v>-2.3008758110593148</v>
          </cell>
          <cell r="AL47">
            <v>-1.1647579574894706</v>
          </cell>
          <cell r="AM47">
            <v>0.20783663264426291</v>
          </cell>
          <cell r="AN47">
            <v>2.3974749927577883</v>
          </cell>
          <cell r="AO47">
            <v>0.74790028373958695</v>
          </cell>
          <cell r="AP47">
            <v>-2.3892433088544296</v>
          </cell>
          <cell r="AQ47">
            <v>-6.6455079299700719</v>
          </cell>
          <cell r="AR47">
            <v>-3.1388200173475744</v>
          </cell>
          <cell r="AS47">
            <v>3.4820292917366182</v>
          </cell>
          <cell r="AT47">
            <v>0.2074164777265306</v>
          </cell>
          <cell r="AU47">
            <v>1.8074020902532473</v>
          </cell>
          <cell r="AV47">
            <v>-2.3008758110593148</v>
          </cell>
          <cell r="AX47">
            <v>-1.2606309220754119</v>
          </cell>
          <cell r="AY47">
            <v>0.20783663264426291</v>
          </cell>
          <cell r="AZ47">
            <v>2.3974749927577883</v>
          </cell>
          <cell r="BA47">
            <v>0.74790028373958695</v>
          </cell>
          <cell r="BB47">
            <v>-2.3892433088544296</v>
          </cell>
          <cell r="BC47">
            <v>-6.6455079299700799</v>
          </cell>
          <cell r="BD47">
            <v>-3.1388200173475744</v>
          </cell>
          <cell r="BE47">
            <v>3.4820292917366182</v>
          </cell>
          <cell r="BF47">
            <v>0.2074164777265306</v>
          </cell>
          <cell r="BG47">
            <v>1.8074020902532473</v>
          </cell>
          <cell r="BH47">
            <v>-2.3008758110593148</v>
          </cell>
          <cell r="BJ47">
            <v>-1.5263227582663963</v>
          </cell>
          <cell r="BK47">
            <v>0.20783663264426291</v>
          </cell>
          <cell r="BL47">
            <v>0</v>
          </cell>
          <cell r="BM47">
            <v>0.74790028373958695</v>
          </cell>
          <cell r="BN47">
            <v>-2.3892433088544212</v>
          </cell>
          <cell r="BO47">
            <v>-6.6455079299700639</v>
          </cell>
          <cell r="BP47">
            <v>-3.1388200173475824</v>
          </cell>
          <cell r="BQ47">
            <v>3.4820292917366182</v>
          </cell>
          <cell r="BR47">
            <v>0.2074164777265306</v>
          </cell>
          <cell r="BS47">
            <v>1.8074020902532473</v>
          </cell>
          <cell r="BT47">
            <v>-2.3008758110593233</v>
          </cell>
          <cell r="BV47">
            <v>-1.443332830815991</v>
          </cell>
          <cell r="BW47">
            <v>0.20783663264426291</v>
          </cell>
          <cell r="BX47">
            <v>0</v>
          </cell>
          <cell r="BY47">
            <v>0.74790028373958695</v>
          </cell>
          <cell r="BZ47">
            <v>-2.3892433088544296</v>
          </cell>
          <cell r="CA47">
            <v>-6.6455079299700639</v>
          </cell>
          <cell r="CB47">
            <v>-3.1388200173475824</v>
          </cell>
          <cell r="CC47">
            <v>3.4820292917366014</v>
          </cell>
          <cell r="CD47">
            <v>0.2074164777265306</v>
          </cell>
          <cell r="CE47">
            <v>1.8074020902532473</v>
          </cell>
          <cell r="CF47">
            <v>-2.3008758110593068</v>
          </cell>
          <cell r="CH47">
            <v>-1.250127634770748</v>
          </cell>
          <cell r="CI47">
            <v>0.20783663264426291</v>
          </cell>
          <cell r="CJ47">
            <v>2.3974749927577883</v>
          </cell>
          <cell r="CK47">
            <v>0.74790028373958695</v>
          </cell>
          <cell r="CL47">
            <v>-2.3892433088544212</v>
          </cell>
          <cell r="CM47">
            <v>-6.6455079299700719</v>
          </cell>
          <cell r="CN47">
            <v>-3.1388200173475744</v>
          </cell>
          <cell r="CO47">
            <v>3.4820292917366182</v>
          </cell>
          <cell r="CP47">
            <v>0.2074164777265306</v>
          </cell>
          <cell r="CQ47">
            <v>1.8074020902532641</v>
          </cell>
          <cell r="CR47">
            <v>-2.3008758110593233</v>
          </cell>
          <cell r="CT47">
            <v>-0.86920004318917776</v>
          </cell>
          <cell r="CU47">
            <v>0.20783663264427962</v>
          </cell>
          <cell r="CV47">
            <v>2.3974749927577883</v>
          </cell>
          <cell r="CW47">
            <v>0.74790028373958695</v>
          </cell>
          <cell r="CX47">
            <v>-2.3892433088544212</v>
          </cell>
          <cell r="CY47">
            <v>-6.6455079299700719</v>
          </cell>
          <cell r="CZ47">
            <v>-3.1388200173475909</v>
          </cell>
          <cell r="DA47">
            <v>3.4820292917366182</v>
          </cell>
          <cell r="DB47">
            <v>0.20741647772651389</v>
          </cell>
          <cell r="DC47">
            <v>1.8074020902532473</v>
          </cell>
          <cell r="DD47">
            <v>-2.3008758110593068</v>
          </cell>
          <cell r="DF47">
            <v>-1.3086658227380088</v>
          </cell>
          <cell r="DG47">
            <v>0.20783663264427962</v>
          </cell>
          <cell r="DH47">
            <v>2.3974749927577883</v>
          </cell>
          <cell r="DI47">
            <v>0.74790028373958695</v>
          </cell>
          <cell r="DJ47">
            <v>-2.3892433088544296</v>
          </cell>
          <cell r="DK47">
            <v>-6.6455079299700719</v>
          </cell>
          <cell r="DL47">
            <v>-3.1388200173475824</v>
          </cell>
          <cell r="DM47">
            <v>3.4820292917366182</v>
          </cell>
          <cell r="DN47">
            <v>0.2074164777265306</v>
          </cell>
          <cell r="DO47">
            <v>1.8074020902532473</v>
          </cell>
          <cell r="DP47">
            <v>-2.3008758110593148</v>
          </cell>
          <cell r="DR47">
            <v>-1.3396479058142896</v>
          </cell>
          <cell r="DS47">
            <v>0.20783663264427962</v>
          </cell>
          <cell r="DT47">
            <v>2.3974749927577883</v>
          </cell>
          <cell r="DU47">
            <v>0.74790028373958695</v>
          </cell>
          <cell r="DV47">
            <v>-2.3892433088544212</v>
          </cell>
          <cell r="DW47">
            <v>-6.6455079299700719</v>
          </cell>
          <cell r="DX47">
            <v>-3.1388200173475824</v>
          </cell>
          <cell r="DY47">
            <v>3.4820292917366182</v>
          </cell>
          <cell r="DZ47">
            <v>0.2074164777265306</v>
          </cell>
          <cell r="EA47">
            <v>1.8074020902532473</v>
          </cell>
          <cell r="EB47">
            <v>-2.3008758110593068</v>
          </cell>
          <cell r="ED47">
            <v>-1.220065672348003</v>
          </cell>
          <cell r="EE47">
            <v>0.20783663264426291</v>
          </cell>
          <cell r="EF47">
            <v>0</v>
          </cell>
          <cell r="EG47">
            <v>0.74790028373958695</v>
          </cell>
          <cell r="EH47">
            <v>-2.3892433088544212</v>
          </cell>
          <cell r="EI47">
            <v>-6.6455079299700799</v>
          </cell>
          <cell r="EJ47">
            <v>-3.1388200173475909</v>
          </cell>
          <cell r="EK47">
            <v>3.4820292917366182</v>
          </cell>
          <cell r="EL47">
            <v>0.2074164777265306</v>
          </cell>
          <cell r="EM47">
            <v>1.8074020902532473</v>
          </cell>
          <cell r="EN47">
            <v>-2.3008758110593148</v>
          </cell>
        </row>
        <row r="48">
          <cell r="A48">
            <v>34029</v>
          </cell>
          <cell r="B48">
            <v>0.51401962322095152</v>
          </cell>
          <cell r="C48">
            <v>-10.071205914143981</v>
          </cell>
          <cell r="D48">
            <v>0</v>
          </cell>
          <cell r="E48">
            <v>1.925536898952189</v>
          </cell>
          <cell r="F48">
            <v>2.3298746371504127</v>
          </cell>
          <cell r="G48">
            <v>-1.8316332374727087</v>
          </cell>
          <cell r="H48">
            <v>2.7033264784996351</v>
          </cell>
          <cell r="I48">
            <v>3.8832736027202417</v>
          </cell>
          <cell r="J48">
            <v>0.70859243144263939</v>
          </cell>
          <cell r="K48">
            <v>2.0003403535215769</v>
          </cell>
          <cell r="L48">
            <v>-0.11069243758028022</v>
          </cell>
          <cell r="N48">
            <v>1.5361565479979022</v>
          </cell>
          <cell r="O48">
            <v>-10.071205914143992</v>
          </cell>
          <cell r="P48">
            <v>1.4720082077428791</v>
          </cell>
          <cell r="Q48">
            <v>1.925536898952189</v>
          </cell>
          <cell r="R48">
            <v>2.3298746371504127</v>
          </cell>
          <cell r="S48">
            <v>-1.8316332374727087</v>
          </cell>
          <cell r="T48">
            <v>2.7033264784996351</v>
          </cell>
          <cell r="U48">
            <v>3.8832736027202417</v>
          </cell>
          <cell r="V48">
            <v>0.70859243144263939</v>
          </cell>
          <cell r="W48">
            <v>2.0003403535215769</v>
          </cell>
          <cell r="X48">
            <v>-0.11069243758028022</v>
          </cell>
          <cell r="Z48">
            <v>0.73724764620648475</v>
          </cell>
          <cell r="AA48">
            <v>-10.071205914143992</v>
          </cell>
          <cell r="AB48">
            <v>1.4720082077428622</v>
          </cell>
          <cell r="AC48">
            <v>1.9255368989522061</v>
          </cell>
          <cell r="AD48">
            <v>2.3298746371504127</v>
          </cell>
          <cell r="AE48">
            <v>-1.8316332374727087</v>
          </cell>
          <cell r="AF48">
            <v>2.7033264784996351</v>
          </cell>
          <cell r="AG48">
            <v>3.8832736027202417</v>
          </cell>
          <cell r="AH48">
            <v>0.70859243144262241</v>
          </cell>
          <cell r="AI48">
            <v>2.0003403535215769</v>
          </cell>
          <cell r="AJ48">
            <v>-0.11069243758028022</v>
          </cell>
          <cell r="AL48">
            <v>1.1100201526646369</v>
          </cell>
          <cell r="AM48">
            <v>-10.071205914143992</v>
          </cell>
          <cell r="AN48">
            <v>1.4720082077428791</v>
          </cell>
          <cell r="AO48">
            <v>1.925536898952189</v>
          </cell>
          <cell r="AP48">
            <v>2.3298746371504127</v>
          </cell>
          <cell r="AQ48">
            <v>-1.8316332374727087</v>
          </cell>
          <cell r="AR48">
            <v>2.7033264784996351</v>
          </cell>
          <cell r="AS48">
            <v>3.8832736027202248</v>
          </cell>
          <cell r="AT48">
            <v>0.70859243144263939</v>
          </cell>
          <cell r="AU48">
            <v>2.0003403535215769</v>
          </cell>
          <cell r="AV48">
            <v>-0.11069243758028022</v>
          </cell>
          <cell r="AX48">
            <v>0.40937066240627207</v>
          </cell>
          <cell r="AY48">
            <v>-10.071205914143992</v>
          </cell>
          <cell r="AZ48">
            <v>1.4720082077428791</v>
          </cell>
          <cell r="BA48">
            <v>1.925536898952189</v>
          </cell>
          <cell r="BB48">
            <v>2.3298746371504127</v>
          </cell>
          <cell r="BC48">
            <v>-1.8316332374727087</v>
          </cell>
          <cell r="BD48">
            <v>2.7033264784996183</v>
          </cell>
          <cell r="BE48">
            <v>3.8832736027202417</v>
          </cell>
          <cell r="BF48">
            <v>0.70859243144263939</v>
          </cell>
          <cell r="BG48">
            <v>2.0003403535215769</v>
          </cell>
          <cell r="BH48">
            <v>-0.11069243758028022</v>
          </cell>
          <cell r="BJ48">
            <v>-0.20961454694529147</v>
          </cell>
          <cell r="BK48">
            <v>-10.071205914143992</v>
          </cell>
          <cell r="BL48">
            <v>0</v>
          </cell>
          <cell r="BM48">
            <v>1.9255368989522061</v>
          </cell>
          <cell r="BN48">
            <v>2.3298746371504127</v>
          </cell>
          <cell r="BO48">
            <v>-1.8316332374727171</v>
          </cell>
          <cell r="BP48">
            <v>2.7033264784996351</v>
          </cell>
          <cell r="BQ48">
            <v>3.8832736027202417</v>
          </cell>
          <cell r="BR48">
            <v>0.70859243144263939</v>
          </cell>
          <cell r="BS48">
            <v>2.0003403535215769</v>
          </cell>
          <cell r="BT48">
            <v>-0.11069243758028022</v>
          </cell>
          <cell r="BV48">
            <v>0.42255208137089717</v>
          </cell>
          <cell r="BW48">
            <v>-10.071205914143992</v>
          </cell>
          <cell r="BX48">
            <v>0</v>
          </cell>
          <cell r="BY48">
            <v>1.925536898952189</v>
          </cell>
          <cell r="BZ48">
            <v>2.3298746371504127</v>
          </cell>
          <cell r="CA48">
            <v>-1.8316332374727087</v>
          </cell>
          <cell r="CB48">
            <v>2.7033264784996351</v>
          </cell>
          <cell r="CC48">
            <v>3.8832736027202417</v>
          </cell>
          <cell r="CD48">
            <v>0.70859243144263939</v>
          </cell>
          <cell r="CE48">
            <v>2.0003403535215769</v>
          </cell>
          <cell r="CF48">
            <v>-0.1106924375802887</v>
          </cell>
          <cell r="CH48">
            <v>1.3353853867427157</v>
          </cell>
          <cell r="CI48">
            <v>-10.071205914143992</v>
          </cell>
          <cell r="CJ48">
            <v>1.4720082077428791</v>
          </cell>
          <cell r="CK48">
            <v>1.925536898952189</v>
          </cell>
          <cell r="CL48">
            <v>2.3298746371504127</v>
          </cell>
          <cell r="CM48">
            <v>-1.8316332374727087</v>
          </cell>
          <cell r="CN48">
            <v>2.7033264784996351</v>
          </cell>
          <cell r="CO48">
            <v>3.8832736027202417</v>
          </cell>
          <cell r="CP48">
            <v>0.70859243144263939</v>
          </cell>
          <cell r="CQ48">
            <v>2.0003403535215769</v>
          </cell>
          <cell r="CR48">
            <v>-0.11069243758028022</v>
          </cell>
          <cell r="CT48">
            <v>0.75256211179919319</v>
          </cell>
          <cell r="CU48">
            <v>-10.071205914143992</v>
          </cell>
          <cell r="CV48">
            <v>1.4720082077428791</v>
          </cell>
          <cell r="CW48">
            <v>1.925536898952189</v>
          </cell>
          <cell r="CX48">
            <v>2.3298746371504127</v>
          </cell>
          <cell r="CY48">
            <v>-1.8316332374727087</v>
          </cell>
          <cell r="CZ48">
            <v>2.703326478499652</v>
          </cell>
          <cell r="DA48">
            <v>3.8832736027202417</v>
          </cell>
          <cell r="DB48">
            <v>0.70859243144263939</v>
          </cell>
          <cell r="DC48">
            <v>2.0003403535215769</v>
          </cell>
          <cell r="DD48">
            <v>-0.1106924375802887</v>
          </cell>
          <cell r="DF48">
            <v>1.1509238677956946</v>
          </cell>
          <cell r="DG48">
            <v>-10.071205914143999</v>
          </cell>
          <cell r="DH48">
            <v>1.4720082077428622</v>
          </cell>
          <cell r="DI48">
            <v>1.925536898952189</v>
          </cell>
          <cell r="DJ48">
            <v>2.3298746371504127</v>
          </cell>
          <cell r="DK48">
            <v>-1.8316332374727002</v>
          </cell>
          <cell r="DL48">
            <v>2.7033264784996351</v>
          </cell>
          <cell r="DM48">
            <v>3.8832736027202248</v>
          </cell>
          <cell r="DN48">
            <v>0.70859243144263939</v>
          </cell>
          <cell r="DO48">
            <v>2.0003403535215769</v>
          </cell>
          <cell r="DP48">
            <v>-0.11069243758028022</v>
          </cell>
          <cell r="DR48">
            <v>0.86744276255226183</v>
          </cell>
          <cell r="DS48">
            <v>-10.071205914143992</v>
          </cell>
          <cell r="DT48">
            <v>1.4720082077428791</v>
          </cell>
          <cell r="DU48">
            <v>1.925536898952189</v>
          </cell>
          <cell r="DV48">
            <v>2.3298746371504127</v>
          </cell>
          <cell r="DW48">
            <v>-1.8316332374727087</v>
          </cell>
          <cell r="DX48">
            <v>2.7033264784996351</v>
          </cell>
          <cell r="DY48">
            <v>3.8832736027202417</v>
          </cell>
          <cell r="DZ48">
            <v>0.70859243144263939</v>
          </cell>
          <cell r="EA48">
            <v>2.0003403535215769</v>
          </cell>
          <cell r="EB48">
            <v>-0.1106924375802887</v>
          </cell>
          <cell r="ED48">
            <v>2.7618876617130361E-2</v>
          </cell>
          <cell r="EE48">
            <v>-10.071205914143992</v>
          </cell>
          <cell r="EF48">
            <v>0</v>
          </cell>
          <cell r="EG48">
            <v>1.925536898952189</v>
          </cell>
          <cell r="EH48">
            <v>2.3298746371504127</v>
          </cell>
          <cell r="EI48">
            <v>-1.8316332374727002</v>
          </cell>
          <cell r="EJ48">
            <v>2.7033264784996351</v>
          </cell>
          <cell r="EK48">
            <v>3.8832736027202248</v>
          </cell>
          <cell r="EL48">
            <v>0.70859243144263939</v>
          </cell>
          <cell r="EM48">
            <v>2.0003403535215769</v>
          </cell>
          <cell r="EN48">
            <v>-0.11069243758028022</v>
          </cell>
        </row>
        <row r="49">
          <cell r="A49">
            <v>34394</v>
          </cell>
          <cell r="B49">
            <v>7.153128094924166</v>
          </cell>
          <cell r="C49">
            <v>21.959046101993451</v>
          </cell>
          <cell r="D49">
            <v>0</v>
          </cell>
          <cell r="E49">
            <v>3.953803600679298</v>
          </cell>
          <cell r="F49">
            <v>8.0538564711933027</v>
          </cell>
          <cell r="G49">
            <v>8.7786906944611438</v>
          </cell>
          <cell r="H49">
            <v>5.9572740623024423</v>
          </cell>
          <cell r="I49">
            <v>9.4506483791005635</v>
          </cell>
          <cell r="J49">
            <v>3.0861462789190068</v>
          </cell>
          <cell r="K49">
            <v>5.3454968414410207</v>
          </cell>
          <cell r="L49">
            <v>1.6767696359797677</v>
          </cell>
          <cell r="N49">
            <v>6.2443382412077142</v>
          </cell>
          <cell r="O49">
            <v>21.959046101993451</v>
          </cell>
          <cell r="P49">
            <v>2.8117336488926821</v>
          </cell>
          <cell r="Q49">
            <v>3.953803600679298</v>
          </cell>
          <cell r="R49">
            <v>8.0538564711933027</v>
          </cell>
          <cell r="S49">
            <v>8.7786906944611438</v>
          </cell>
          <cell r="T49">
            <v>5.9572740623024192</v>
          </cell>
          <cell r="U49">
            <v>9.4506483791005635</v>
          </cell>
          <cell r="V49">
            <v>3.0861462789190068</v>
          </cell>
          <cell r="W49">
            <v>5.3454968414410438</v>
          </cell>
          <cell r="X49">
            <v>1.6767696359797677</v>
          </cell>
          <cell r="Z49">
            <v>6.7460304732807508</v>
          </cell>
          <cell r="AA49">
            <v>21.959046101993472</v>
          </cell>
          <cell r="AB49">
            <v>2.8117336488926821</v>
          </cell>
          <cell r="AC49">
            <v>3.9538036006792749</v>
          </cell>
          <cell r="AD49">
            <v>8.0538564711933027</v>
          </cell>
          <cell r="AE49">
            <v>8.7786906944611438</v>
          </cell>
          <cell r="AF49">
            <v>5.9572740623024423</v>
          </cell>
          <cell r="AG49">
            <v>9.4506483791005635</v>
          </cell>
          <cell r="AH49">
            <v>3.0861462789190299</v>
          </cell>
          <cell r="AI49">
            <v>5.3454968414410438</v>
          </cell>
          <cell r="AJ49">
            <v>1.6767696359797677</v>
          </cell>
          <cell r="AL49">
            <v>6.4777552363431079</v>
          </cell>
          <cell r="AM49">
            <v>21.959046101993472</v>
          </cell>
          <cell r="AN49">
            <v>2.8117336488927052</v>
          </cell>
          <cell r="AO49">
            <v>3.953803600679298</v>
          </cell>
          <cell r="AP49">
            <v>8.0538564711933027</v>
          </cell>
          <cell r="AQ49">
            <v>8.7786906944611438</v>
          </cell>
          <cell r="AR49">
            <v>5.9572740623024423</v>
          </cell>
          <cell r="AS49">
            <v>9.4506483791005635</v>
          </cell>
          <cell r="AT49">
            <v>3.0861462789190299</v>
          </cell>
          <cell r="AU49">
            <v>5.3454968414410207</v>
          </cell>
          <cell r="AV49">
            <v>1.6767696359797677</v>
          </cell>
          <cell r="AX49">
            <v>7.1420533191487001</v>
          </cell>
          <cell r="AY49">
            <v>21.959046101993451</v>
          </cell>
          <cell r="AZ49">
            <v>2.8117336488926821</v>
          </cell>
          <cell r="BA49">
            <v>3.953803600679298</v>
          </cell>
          <cell r="BB49">
            <v>8.0538564711933027</v>
          </cell>
          <cell r="BC49">
            <v>8.7786906944611438</v>
          </cell>
          <cell r="BD49">
            <v>5.9572740623024423</v>
          </cell>
          <cell r="BE49">
            <v>9.4506483791005635</v>
          </cell>
          <cell r="BF49">
            <v>3.0861462789190068</v>
          </cell>
          <cell r="BG49">
            <v>5.3454968414410438</v>
          </cell>
          <cell r="BH49">
            <v>1.6767696359797677</v>
          </cell>
          <cell r="BJ49">
            <v>7.5345731821106821</v>
          </cell>
          <cell r="BK49">
            <v>21.959046101993472</v>
          </cell>
          <cell r="BL49">
            <v>0</v>
          </cell>
          <cell r="BM49">
            <v>3.9538036006792749</v>
          </cell>
          <cell r="BN49">
            <v>8.0538564711933258</v>
          </cell>
          <cell r="BO49">
            <v>8.7786906944611438</v>
          </cell>
          <cell r="BP49">
            <v>5.9572740623024192</v>
          </cell>
          <cell r="BQ49">
            <v>9.4506483791005635</v>
          </cell>
          <cell r="BR49">
            <v>3.0861462789190068</v>
          </cell>
          <cell r="BS49">
            <v>5.3454968414410207</v>
          </cell>
          <cell r="BT49">
            <v>1.6767696359797677</v>
          </cell>
          <cell r="BV49">
            <v>6.8997701549264212</v>
          </cell>
          <cell r="BW49">
            <v>21.959046101993472</v>
          </cell>
          <cell r="BX49">
            <v>0</v>
          </cell>
          <cell r="BY49">
            <v>3.953803600679298</v>
          </cell>
          <cell r="BZ49">
            <v>8.0538564711933027</v>
          </cell>
          <cell r="CA49">
            <v>8.7786906944611438</v>
          </cell>
          <cell r="CB49">
            <v>5.9572740623024423</v>
          </cell>
          <cell r="CC49">
            <v>9.4506483791005387</v>
          </cell>
          <cell r="CD49">
            <v>3.0861462789190068</v>
          </cell>
          <cell r="CE49">
            <v>5.3454968414410207</v>
          </cell>
          <cell r="CF49">
            <v>1.6767696359797677</v>
          </cell>
          <cell r="CH49">
            <v>5.7439156906965882</v>
          </cell>
          <cell r="CI49">
            <v>21.959046101993472</v>
          </cell>
          <cell r="CJ49">
            <v>2.8117336488926821</v>
          </cell>
          <cell r="CK49">
            <v>3.953803600679298</v>
          </cell>
          <cell r="CL49">
            <v>8.0538564711933027</v>
          </cell>
          <cell r="CM49">
            <v>8.7786906944611438</v>
          </cell>
          <cell r="CN49">
            <v>5.9572740623024423</v>
          </cell>
          <cell r="CO49">
            <v>9.4506483791005635</v>
          </cell>
          <cell r="CP49">
            <v>3.0861462789190068</v>
          </cell>
          <cell r="CQ49">
            <v>5.3454968414410438</v>
          </cell>
          <cell r="CR49">
            <v>1.6767696359797677</v>
          </cell>
          <cell r="CT49">
            <v>6.3874865243601198</v>
          </cell>
          <cell r="CU49">
            <v>21.959046101993451</v>
          </cell>
          <cell r="CV49">
            <v>2.8117336488926821</v>
          </cell>
          <cell r="CW49">
            <v>3.953803600679298</v>
          </cell>
          <cell r="CX49">
            <v>8.0538564711933027</v>
          </cell>
          <cell r="CY49">
            <v>8.7786906944611438</v>
          </cell>
          <cell r="CZ49">
            <v>5.9572740623024423</v>
          </cell>
          <cell r="DA49">
            <v>9.4506483791005635</v>
          </cell>
          <cell r="DB49">
            <v>3.0861462789190068</v>
          </cell>
          <cell r="DC49">
            <v>5.3454968414410438</v>
          </cell>
          <cell r="DD49">
            <v>1.6767696359797677</v>
          </cell>
          <cell r="DF49">
            <v>6.7777243506557339</v>
          </cell>
          <cell r="DG49">
            <v>21.959046101993451</v>
          </cell>
          <cell r="DH49">
            <v>2.8117336488926821</v>
          </cell>
          <cell r="DI49">
            <v>3.953803600679298</v>
          </cell>
          <cell r="DJ49">
            <v>8.0538564711933027</v>
          </cell>
          <cell r="DK49">
            <v>8.7786906944611438</v>
          </cell>
          <cell r="DL49">
            <v>5.9572740623024423</v>
          </cell>
          <cell r="DM49">
            <v>9.4506483791005635</v>
          </cell>
          <cell r="DN49">
            <v>3.0861462789190068</v>
          </cell>
          <cell r="DO49">
            <v>5.3454968414410438</v>
          </cell>
          <cell r="DP49">
            <v>1.6767696359797677</v>
          </cell>
          <cell r="DR49">
            <v>6.6122358447978646</v>
          </cell>
          <cell r="DS49">
            <v>21.959046101993451</v>
          </cell>
          <cell r="DT49">
            <v>2.8117336488926821</v>
          </cell>
          <cell r="DU49">
            <v>3.953803600679298</v>
          </cell>
          <cell r="DV49">
            <v>8.0538564711933027</v>
          </cell>
          <cell r="DW49">
            <v>8.7786906944611438</v>
          </cell>
          <cell r="DX49">
            <v>5.9572740623024192</v>
          </cell>
          <cell r="DY49">
            <v>9.4506483791005387</v>
          </cell>
          <cell r="DZ49">
            <v>3.0861462789190068</v>
          </cell>
          <cell r="EA49">
            <v>5.3454968414410438</v>
          </cell>
          <cell r="EB49">
            <v>1.6767696359797677</v>
          </cell>
          <cell r="ED49">
            <v>7.7660453633378701</v>
          </cell>
          <cell r="EE49">
            <v>21.959046101993472</v>
          </cell>
          <cell r="EF49">
            <v>0</v>
          </cell>
          <cell r="EG49">
            <v>3.953803600679298</v>
          </cell>
          <cell r="EH49">
            <v>8.0538564711933258</v>
          </cell>
          <cell r="EI49">
            <v>8.7786906944611438</v>
          </cell>
          <cell r="EJ49">
            <v>5.9572740623024192</v>
          </cell>
          <cell r="EK49">
            <v>9.4506483791005635</v>
          </cell>
          <cell r="EL49">
            <v>3.0861462789190068</v>
          </cell>
          <cell r="EM49">
            <v>5.3454968414410438</v>
          </cell>
          <cell r="EN49">
            <v>1.6767696359797677</v>
          </cell>
        </row>
        <row r="50">
          <cell r="A50">
            <v>34759</v>
          </cell>
          <cell r="B50">
            <v>5.1835488800724416</v>
          </cell>
          <cell r="C50">
            <v>-0.68046241018692999</v>
          </cell>
          <cell r="D50">
            <v>0</v>
          </cell>
          <cell r="E50">
            <v>3.9300602419678152</v>
          </cell>
          <cell r="F50">
            <v>6.983036661911374</v>
          </cell>
          <cell r="G50">
            <v>8.0047144142261732</v>
          </cell>
          <cell r="H50">
            <v>7.0240567581160516</v>
          </cell>
          <cell r="I50">
            <v>10.281600871172081</v>
          </cell>
          <cell r="J50">
            <v>2.0559941017349472</v>
          </cell>
          <cell r="K50">
            <v>5.2454896301464391</v>
          </cell>
          <cell r="L50">
            <v>-0.65359067043531127</v>
          </cell>
          <cell r="N50">
            <v>5.7960545795946894</v>
          </cell>
          <cell r="O50">
            <v>-0.68046241018690923</v>
          </cell>
          <cell r="P50">
            <v>-1.9943987776833767</v>
          </cell>
          <cell r="Q50">
            <v>3.9300602419678152</v>
          </cell>
          <cell r="R50">
            <v>6.983036661911374</v>
          </cell>
          <cell r="S50">
            <v>8.0047144142261732</v>
          </cell>
          <cell r="T50">
            <v>7.0240567581160516</v>
          </cell>
          <cell r="U50">
            <v>10.281600871172081</v>
          </cell>
          <cell r="V50">
            <v>2.0559941017349472</v>
          </cell>
          <cell r="W50">
            <v>5.2454896301464178</v>
          </cell>
          <cell r="X50">
            <v>-0.65359067043531127</v>
          </cell>
          <cell r="Z50">
            <v>4.7849019934208981</v>
          </cell>
          <cell r="AA50">
            <v>-0.68046241018691966</v>
          </cell>
          <cell r="AB50">
            <v>-1.9943987776833871</v>
          </cell>
          <cell r="AC50">
            <v>3.9300602419678152</v>
          </cell>
          <cell r="AD50">
            <v>6.983036661911374</v>
          </cell>
          <cell r="AE50">
            <v>8.0047144142261732</v>
          </cell>
          <cell r="AF50">
            <v>7.0240567581160516</v>
          </cell>
          <cell r="AG50">
            <v>10.281600871172081</v>
          </cell>
          <cell r="AH50">
            <v>2.0559941017349264</v>
          </cell>
          <cell r="AI50">
            <v>5.2454896301464178</v>
          </cell>
          <cell r="AJ50">
            <v>-0.6535906704353216</v>
          </cell>
          <cell r="AL50">
            <v>5.0693612350636297</v>
          </cell>
          <cell r="AM50">
            <v>-0.68046241018691966</v>
          </cell>
          <cell r="AN50">
            <v>-1.9943987776833976</v>
          </cell>
          <cell r="AO50">
            <v>3.9300602419678152</v>
          </cell>
          <cell r="AP50">
            <v>6.983036661911374</v>
          </cell>
          <cell r="AQ50">
            <v>8.0047144142261732</v>
          </cell>
          <cell r="AR50">
            <v>7.0240567581160516</v>
          </cell>
          <cell r="AS50">
            <v>10.281600871172081</v>
          </cell>
          <cell r="AT50">
            <v>2.0559941017349264</v>
          </cell>
          <cell r="AU50">
            <v>5.2454896301464178</v>
          </cell>
          <cell r="AV50">
            <v>-0.65359067043531127</v>
          </cell>
          <cell r="AX50">
            <v>4.8064881035479123</v>
          </cell>
          <cell r="AY50">
            <v>-0.68046241018690923</v>
          </cell>
          <cell r="AZ50">
            <v>-1.9943987776833871</v>
          </cell>
          <cell r="BA50">
            <v>3.9300602419678152</v>
          </cell>
          <cell r="BB50">
            <v>6.983036661911374</v>
          </cell>
          <cell r="BC50">
            <v>8.0047144142261732</v>
          </cell>
          <cell r="BD50">
            <v>7.0240567581160516</v>
          </cell>
          <cell r="BE50">
            <v>10.281600871172081</v>
          </cell>
          <cell r="BF50">
            <v>2.0559941017349472</v>
          </cell>
          <cell r="BG50">
            <v>5.2454896301464178</v>
          </cell>
          <cell r="BH50">
            <v>-0.65359067043531127</v>
          </cell>
          <cell r="BJ50">
            <v>4.4374729413403147</v>
          </cell>
          <cell r="BK50">
            <v>-0.68046241018690923</v>
          </cell>
          <cell r="BL50">
            <v>0</v>
          </cell>
          <cell r="BM50">
            <v>3.9300602419678152</v>
          </cell>
          <cell r="BN50">
            <v>6.983036661911374</v>
          </cell>
          <cell r="BO50">
            <v>8.0047144142261732</v>
          </cell>
          <cell r="BP50">
            <v>7.0240567581160516</v>
          </cell>
          <cell r="BQ50">
            <v>10.281600871172081</v>
          </cell>
          <cell r="BR50">
            <v>2.0559941017349264</v>
          </cell>
          <cell r="BS50">
            <v>5.2454896301464178</v>
          </cell>
          <cell r="BT50">
            <v>-0.65359067043530084</v>
          </cell>
          <cell r="BV50">
            <v>4.7922796478305552</v>
          </cell>
          <cell r="BW50">
            <v>-0.68046241018690923</v>
          </cell>
          <cell r="BX50">
            <v>0</v>
          </cell>
          <cell r="BY50">
            <v>3.9300602419678152</v>
          </cell>
          <cell r="BZ50">
            <v>6.9830366619113526</v>
          </cell>
          <cell r="CA50">
            <v>8.0047144142261732</v>
          </cell>
          <cell r="CB50">
            <v>7.0240567581160516</v>
          </cell>
          <cell r="CC50">
            <v>10.281600871172081</v>
          </cell>
          <cell r="CD50">
            <v>2.0559941017349264</v>
          </cell>
          <cell r="CE50">
            <v>5.2454896301464178</v>
          </cell>
          <cell r="CF50">
            <v>-0.65359067043531127</v>
          </cell>
          <cell r="CH50">
            <v>5.1802827793145267</v>
          </cell>
          <cell r="CI50">
            <v>-0.68046241018691966</v>
          </cell>
          <cell r="CJ50">
            <v>-1.9943987776833976</v>
          </cell>
          <cell r="CK50">
            <v>3.9300602419678152</v>
          </cell>
          <cell r="CL50">
            <v>6.983036661911374</v>
          </cell>
          <cell r="CM50">
            <v>8.0047144142261732</v>
          </cell>
          <cell r="CN50">
            <v>7.0240567581160516</v>
          </cell>
          <cell r="CO50">
            <v>10.281600871172081</v>
          </cell>
          <cell r="CP50">
            <v>2.0559941017349264</v>
          </cell>
          <cell r="CQ50">
            <v>5.2454896301464178</v>
          </cell>
          <cell r="CR50">
            <v>-0.65359067043530084</v>
          </cell>
          <cell r="CT50">
            <v>4.1274389084117846</v>
          </cell>
          <cell r="CU50">
            <v>-0.68046241018690923</v>
          </cell>
          <cell r="CV50">
            <v>-1.9943987776833871</v>
          </cell>
          <cell r="CW50">
            <v>3.9300602419678152</v>
          </cell>
          <cell r="CX50">
            <v>6.983036661911374</v>
          </cell>
          <cell r="CY50">
            <v>8.0047144142261732</v>
          </cell>
          <cell r="CZ50">
            <v>7.0240567581160516</v>
          </cell>
          <cell r="DA50">
            <v>10.281600871172081</v>
          </cell>
          <cell r="DB50">
            <v>2.0559941017349472</v>
          </cell>
          <cell r="DC50">
            <v>5.2454896301464178</v>
          </cell>
          <cell r="DD50">
            <v>-0.65359067043531127</v>
          </cell>
          <cell r="DF50">
            <v>5.6126451225248841</v>
          </cell>
          <cell r="DG50">
            <v>-0.68046241018690923</v>
          </cell>
          <cell r="DH50">
            <v>-1.9943987776833871</v>
          </cell>
          <cell r="DI50">
            <v>3.9300602419678152</v>
          </cell>
          <cell r="DJ50">
            <v>6.983036661911374</v>
          </cell>
          <cell r="DK50">
            <v>8.0047144142261732</v>
          </cell>
          <cell r="DL50">
            <v>7.0240567581160516</v>
          </cell>
          <cell r="DM50">
            <v>10.281600871172081</v>
          </cell>
          <cell r="DN50">
            <v>2.0559941017349472</v>
          </cell>
          <cell r="DO50">
            <v>5.2454896301464178</v>
          </cell>
          <cell r="DP50">
            <v>-0.6535906704353216</v>
          </cell>
          <cell r="DR50">
            <v>5.199119035091071</v>
          </cell>
          <cell r="DS50">
            <v>-0.68046241018690923</v>
          </cell>
          <cell r="DT50">
            <v>-1.9943987776833976</v>
          </cell>
          <cell r="DU50">
            <v>3.9300602419678152</v>
          </cell>
          <cell r="DV50">
            <v>6.983036661911374</v>
          </cell>
          <cell r="DW50">
            <v>8.0047144142261732</v>
          </cell>
          <cell r="DX50">
            <v>7.0240567581160516</v>
          </cell>
          <cell r="DY50">
            <v>10.281600871172103</v>
          </cell>
          <cell r="DZ50">
            <v>2.0559941017349264</v>
          </cell>
          <cell r="EA50">
            <v>5.2454896301464178</v>
          </cell>
          <cell r="EB50">
            <v>-0.6535906704353216</v>
          </cell>
          <cell r="ED50">
            <v>4.8247727499713733</v>
          </cell>
          <cell r="EE50">
            <v>-0.68046241018690923</v>
          </cell>
          <cell r="EF50">
            <v>0</v>
          </cell>
          <cell r="EG50">
            <v>3.9300602419678152</v>
          </cell>
          <cell r="EH50">
            <v>6.9830366619113526</v>
          </cell>
          <cell r="EI50">
            <v>8.0047144142261732</v>
          </cell>
          <cell r="EJ50">
            <v>7.0240567581160516</v>
          </cell>
          <cell r="EK50">
            <v>10.281600871172081</v>
          </cell>
          <cell r="EL50">
            <v>2.0559941017349264</v>
          </cell>
          <cell r="EM50">
            <v>5.2454896301464391</v>
          </cell>
          <cell r="EN50">
            <v>-0.65359067043531127</v>
          </cell>
        </row>
        <row r="51">
          <cell r="A51">
            <v>35125</v>
          </cell>
          <cell r="B51">
            <v>4.3341154574260132</v>
          </cell>
          <cell r="C51">
            <v>8.3397335183033459</v>
          </cell>
          <cell r="D51">
            <v>0</v>
          </cell>
          <cell r="E51">
            <v>3.9876677585714795</v>
          </cell>
          <cell r="F51">
            <v>0.87993019800914973</v>
          </cell>
          <cell r="G51">
            <v>5.1136093887018266</v>
          </cell>
          <cell r="H51">
            <v>2.6815988270928033</v>
          </cell>
          <cell r="I51">
            <v>11.844207651696644</v>
          </cell>
          <cell r="J51">
            <v>4.8989339701226058</v>
          </cell>
          <cell r="K51">
            <v>3.7543275462913308</v>
          </cell>
          <cell r="L51">
            <v>2.1260616054696668</v>
          </cell>
          <cell r="N51">
            <v>3.980426460716191</v>
          </cell>
          <cell r="O51">
            <v>8.3397335183033245</v>
          </cell>
          <cell r="P51">
            <v>1.9343840339473459</v>
          </cell>
          <cell r="Q51">
            <v>3.9876677585715026</v>
          </cell>
          <cell r="R51">
            <v>0.87993019800914973</v>
          </cell>
          <cell r="S51">
            <v>5.1136093887018266</v>
          </cell>
          <cell r="T51">
            <v>2.6815988270928033</v>
          </cell>
          <cell r="U51">
            <v>11.844207651696669</v>
          </cell>
          <cell r="V51">
            <v>4.8989339701226058</v>
          </cell>
          <cell r="W51">
            <v>3.7543275462913308</v>
          </cell>
          <cell r="X51">
            <v>2.1260616054696668</v>
          </cell>
          <cell r="Z51">
            <v>4.0645707593429892</v>
          </cell>
          <cell r="AA51">
            <v>8.3397335183033245</v>
          </cell>
          <cell r="AB51">
            <v>1.9343840339473459</v>
          </cell>
          <cell r="AC51">
            <v>3.9876677585715026</v>
          </cell>
          <cell r="AD51">
            <v>0.87993019800912686</v>
          </cell>
          <cell r="AE51">
            <v>5.1136093887018266</v>
          </cell>
          <cell r="AF51">
            <v>2.6815988270928033</v>
          </cell>
          <cell r="AG51">
            <v>11.844207651696644</v>
          </cell>
          <cell r="AH51">
            <v>4.8989339701226058</v>
          </cell>
          <cell r="AI51">
            <v>3.7543275462913308</v>
          </cell>
          <cell r="AJ51">
            <v>2.1260616054696895</v>
          </cell>
          <cell r="AL51">
            <v>4.1053276914305048</v>
          </cell>
          <cell r="AM51">
            <v>8.3397335183033245</v>
          </cell>
          <cell r="AN51">
            <v>1.9343840339473459</v>
          </cell>
          <cell r="AO51">
            <v>3.9876677585715026</v>
          </cell>
          <cell r="AP51">
            <v>0.87993019800914973</v>
          </cell>
          <cell r="AQ51">
            <v>5.1136093887018266</v>
          </cell>
          <cell r="AR51">
            <v>2.6815988270928033</v>
          </cell>
          <cell r="AS51">
            <v>11.844207651696621</v>
          </cell>
          <cell r="AT51">
            <v>4.8989339701226058</v>
          </cell>
          <cell r="AU51">
            <v>3.7543275462913308</v>
          </cell>
          <cell r="AV51">
            <v>2.1260616054696895</v>
          </cell>
          <cell r="AX51">
            <v>4.348170594635925</v>
          </cell>
          <cell r="AY51">
            <v>8.3397335183033245</v>
          </cell>
          <cell r="AZ51">
            <v>1.9343840339473459</v>
          </cell>
          <cell r="BA51">
            <v>3.9876677585714795</v>
          </cell>
          <cell r="BB51">
            <v>0.87993019800912686</v>
          </cell>
          <cell r="BC51">
            <v>5.1136093887018497</v>
          </cell>
          <cell r="BD51">
            <v>2.6815988270928033</v>
          </cell>
          <cell r="BE51">
            <v>11.844207651696621</v>
          </cell>
          <cell r="BF51">
            <v>4.8989339701226058</v>
          </cell>
          <cell r="BG51">
            <v>3.7543275462913308</v>
          </cell>
          <cell r="BH51">
            <v>2.1260616054696668</v>
          </cell>
          <cell r="BJ51">
            <v>4.2588348573145751</v>
          </cell>
          <cell r="BK51">
            <v>8.3397335183033245</v>
          </cell>
          <cell r="BL51">
            <v>0</v>
          </cell>
          <cell r="BM51">
            <v>3.9876677585715026</v>
          </cell>
          <cell r="BN51">
            <v>0.87993019800914973</v>
          </cell>
          <cell r="BO51">
            <v>5.1136093887018266</v>
          </cell>
          <cell r="BP51">
            <v>2.6815988270928033</v>
          </cell>
          <cell r="BQ51">
            <v>11.844207651696644</v>
          </cell>
          <cell r="BR51">
            <v>4.8989339701226058</v>
          </cell>
          <cell r="BS51">
            <v>3.7543275462913308</v>
          </cell>
          <cell r="BT51">
            <v>2.1260616054696668</v>
          </cell>
          <cell r="BV51">
            <v>4.0695173860154199</v>
          </cell>
          <cell r="BW51">
            <v>8.3397335183033245</v>
          </cell>
          <cell r="BX51">
            <v>0</v>
          </cell>
          <cell r="BY51">
            <v>3.9876677585715026</v>
          </cell>
          <cell r="BZ51">
            <v>0.87993019800914973</v>
          </cell>
          <cell r="CA51">
            <v>5.1136093887018266</v>
          </cell>
          <cell r="CB51">
            <v>2.6815988270928033</v>
          </cell>
          <cell r="CC51">
            <v>11.844207651696644</v>
          </cell>
          <cell r="CD51">
            <v>4.8989339701226058</v>
          </cell>
          <cell r="CE51">
            <v>3.7543275462913308</v>
          </cell>
          <cell r="CF51">
            <v>2.1260616054696668</v>
          </cell>
          <cell r="CH51">
            <v>4.2382013163321908</v>
          </cell>
          <cell r="CI51">
            <v>8.3397335183033245</v>
          </cell>
          <cell r="CJ51">
            <v>1.9343840339473459</v>
          </cell>
          <cell r="CK51">
            <v>3.9876677585714795</v>
          </cell>
          <cell r="CL51">
            <v>0.87993019800912686</v>
          </cell>
          <cell r="CM51">
            <v>5.1136093887018266</v>
          </cell>
          <cell r="CN51">
            <v>2.6815988270928259</v>
          </cell>
          <cell r="CO51">
            <v>11.844207651696669</v>
          </cell>
          <cell r="CP51">
            <v>4.8989339701226058</v>
          </cell>
          <cell r="CQ51">
            <v>3.7543275462913308</v>
          </cell>
          <cell r="CR51">
            <v>2.1260616054696895</v>
          </cell>
          <cell r="CT51">
            <v>4.0224756631032754</v>
          </cell>
          <cell r="CU51">
            <v>8.3397335183033245</v>
          </cell>
          <cell r="CV51">
            <v>1.9343840339473459</v>
          </cell>
          <cell r="CW51">
            <v>3.9876677585715026</v>
          </cell>
          <cell r="CX51">
            <v>0.87993019800912686</v>
          </cell>
          <cell r="CY51">
            <v>5.1136093887018497</v>
          </cell>
          <cell r="CZ51">
            <v>2.6815988270928033</v>
          </cell>
          <cell r="DA51">
            <v>11.844207651696644</v>
          </cell>
          <cell r="DB51">
            <v>4.8989339701226058</v>
          </cell>
          <cell r="DC51">
            <v>3.7543275462913308</v>
          </cell>
          <cell r="DD51">
            <v>2.1260616054696668</v>
          </cell>
          <cell r="DF51">
            <v>4.2329869186743085</v>
          </cell>
          <cell r="DG51">
            <v>8.3397335183033245</v>
          </cell>
          <cell r="DH51">
            <v>1.9343840339473459</v>
          </cell>
          <cell r="DI51">
            <v>3.9876677585715026</v>
          </cell>
          <cell r="DJ51">
            <v>0.87993019800914973</v>
          </cell>
          <cell r="DK51">
            <v>5.1136093887018266</v>
          </cell>
          <cell r="DL51">
            <v>2.6815988270928033</v>
          </cell>
          <cell r="DM51">
            <v>11.844207651696644</v>
          </cell>
          <cell r="DN51">
            <v>4.8989339701226058</v>
          </cell>
          <cell r="DO51">
            <v>3.7543275462913308</v>
          </cell>
          <cell r="DP51">
            <v>2.1260616054696668</v>
          </cell>
          <cell r="DR51">
            <v>4.2464416283623407</v>
          </cell>
          <cell r="DS51">
            <v>8.3397335183033245</v>
          </cell>
          <cell r="DT51">
            <v>1.9343840339473459</v>
          </cell>
          <cell r="DU51">
            <v>3.9876677585715026</v>
          </cell>
          <cell r="DV51">
            <v>0.87993019800914973</v>
          </cell>
          <cell r="DW51">
            <v>5.1136093887018266</v>
          </cell>
          <cell r="DX51">
            <v>2.6815988270928033</v>
          </cell>
          <cell r="DY51">
            <v>11.844207651696644</v>
          </cell>
          <cell r="DZ51">
            <v>4.8989339701226058</v>
          </cell>
          <cell r="EA51">
            <v>3.7543275462913308</v>
          </cell>
          <cell r="EB51">
            <v>2.1260616054696895</v>
          </cell>
          <cell r="ED51">
            <v>4.7415408376821011</v>
          </cell>
          <cell r="EE51">
            <v>8.3397335183033245</v>
          </cell>
          <cell r="EF51">
            <v>0</v>
          </cell>
          <cell r="EG51">
            <v>3.9876677585715026</v>
          </cell>
          <cell r="EH51">
            <v>0.87993019800914973</v>
          </cell>
          <cell r="EI51">
            <v>5.1136093887018266</v>
          </cell>
          <cell r="EJ51">
            <v>2.6815988270928033</v>
          </cell>
          <cell r="EK51">
            <v>11.844207651696644</v>
          </cell>
          <cell r="EL51">
            <v>4.8989339701226058</v>
          </cell>
          <cell r="EM51">
            <v>3.7543275462913077</v>
          </cell>
          <cell r="EN51">
            <v>2.1260616054696895</v>
          </cell>
        </row>
        <row r="52">
          <cell r="A52">
            <v>35490</v>
          </cell>
          <cell r="B52">
            <v>3.2442119005833936</v>
          </cell>
          <cell r="C52">
            <v>12.872570934091343</v>
          </cell>
          <cell r="D52">
            <v>0</v>
          </cell>
          <cell r="E52">
            <v>1.3732725165639128</v>
          </cell>
          <cell r="F52">
            <v>2.1855700141041026</v>
          </cell>
          <cell r="G52">
            <v>2.2574329444937029</v>
          </cell>
          <cell r="H52">
            <v>-6.7358375725560998E-2</v>
          </cell>
          <cell r="I52">
            <v>5.2587820884883891</v>
          </cell>
          <cell r="J52">
            <v>4.073621215776539</v>
          </cell>
          <cell r="K52">
            <v>4.8341063334862024</v>
          </cell>
          <cell r="L52">
            <v>-0.24832556703694161</v>
          </cell>
          <cell r="N52">
            <v>2.6614443597552162</v>
          </cell>
          <cell r="O52">
            <v>12.872570934091343</v>
          </cell>
          <cell r="P52">
            <v>11.187245481244259</v>
          </cell>
          <cell r="Q52">
            <v>1.3732725165639128</v>
          </cell>
          <cell r="R52">
            <v>2.1855700141041026</v>
          </cell>
          <cell r="S52">
            <v>2.2574329444936772</v>
          </cell>
          <cell r="T52">
            <v>-6.7358375725573683E-2</v>
          </cell>
          <cell r="U52">
            <v>5.2587820884883643</v>
          </cell>
          <cell r="V52">
            <v>4.0736212157765133</v>
          </cell>
          <cell r="W52">
            <v>4.8341063334862024</v>
          </cell>
          <cell r="X52">
            <v>-0.24832556703692893</v>
          </cell>
          <cell r="Z52">
            <v>3.7788870599514857</v>
          </cell>
          <cell r="AA52">
            <v>12.872570934091369</v>
          </cell>
          <cell r="AB52">
            <v>11.187245481244284</v>
          </cell>
          <cell r="AC52">
            <v>1.3732725165639128</v>
          </cell>
          <cell r="AD52">
            <v>2.1855700141041279</v>
          </cell>
          <cell r="AE52">
            <v>2.2574329444937029</v>
          </cell>
          <cell r="AF52">
            <v>-6.7358375725573683E-2</v>
          </cell>
          <cell r="AG52">
            <v>5.2587820884883891</v>
          </cell>
          <cell r="AH52">
            <v>4.073621215776539</v>
          </cell>
          <cell r="AI52">
            <v>4.8341063334862273</v>
          </cell>
          <cell r="AJ52">
            <v>-0.24832556703694161</v>
          </cell>
          <cell r="AL52">
            <v>3.566624339661506</v>
          </cell>
          <cell r="AM52">
            <v>12.872570934091369</v>
          </cell>
          <cell r="AN52">
            <v>11.187245481244284</v>
          </cell>
          <cell r="AO52">
            <v>1.3732725165639128</v>
          </cell>
          <cell r="AP52">
            <v>2.1855700141041279</v>
          </cell>
          <cell r="AQ52">
            <v>2.2574329444937029</v>
          </cell>
          <cell r="AR52">
            <v>-6.7358375725548328E-2</v>
          </cell>
          <cell r="AS52">
            <v>5.2587820884883891</v>
          </cell>
          <cell r="AT52">
            <v>4.0736212157765133</v>
          </cell>
          <cell r="AU52">
            <v>4.8341063334862273</v>
          </cell>
          <cell r="AV52">
            <v>-0.24832556703694161</v>
          </cell>
          <cell r="AX52">
            <v>3.5402183499366524</v>
          </cell>
          <cell r="AY52">
            <v>12.872570934091369</v>
          </cell>
          <cell r="AZ52">
            <v>11.187245481244284</v>
          </cell>
          <cell r="BA52">
            <v>1.3732725165639128</v>
          </cell>
          <cell r="BB52">
            <v>2.1855700141041279</v>
          </cell>
          <cell r="BC52">
            <v>2.2574329444936772</v>
          </cell>
          <cell r="BD52">
            <v>-6.7358375725560998E-2</v>
          </cell>
          <cell r="BE52">
            <v>5.2587820884883891</v>
          </cell>
          <cell r="BF52">
            <v>4.073621215776539</v>
          </cell>
          <cell r="BG52">
            <v>4.8341063334862273</v>
          </cell>
          <cell r="BH52">
            <v>-0.24832556703694161</v>
          </cell>
          <cell r="BJ52">
            <v>3.6084444852457986</v>
          </cell>
          <cell r="BK52">
            <v>12.872570934091343</v>
          </cell>
          <cell r="BL52">
            <v>0</v>
          </cell>
          <cell r="BM52">
            <v>1.3732725165638873</v>
          </cell>
          <cell r="BN52">
            <v>2.1855700141041026</v>
          </cell>
          <cell r="BO52">
            <v>2.2574329444937029</v>
          </cell>
          <cell r="BP52">
            <v>-6.7358375725573683E-2</v>
          </cell>
          <cell r="BQ52">
            <v>5.2587820884884149</v>
          </cell>
          <cell r="BR52">
            <v>4.073621215776539</v>
          </cell>
          <cell r="BS52">
            <v>4.8341063334862024</v>
          </cell>
          <cell r="BT52">
            <v>-0.24832556703692893</v>
          </cell>
          <cell r="BV52">
            <v>3.1872112548804621</v>
          </cell>
          <cell r="BW52">
            <v>12.872570934091343</v>
          </cell>
          <cell r="BX52">
            <v>0</v>
          </cell>
          <cell r="BY52">
            <v>1.3732725165639128</v>
          </cell>
          <cell r="BZ52">
            <v>2.1855700141041279</v>
          </cell>
          <cell r="CA52">
            <v>2.2574329444937029</v>
          </cell>
          <cell r="CB52">
            <v>-6.7358375725560998E-2</v>
          </cell>
          <cell r="CC52">
            <v>5.2587820884883891</v>
          </cell>
          <cell r="CD52">
            <v>4.0736212157765133</v>
          </cell>
          <cell r="CE52">
            <v>4.8341063334862273</v>
          </cell>
          <cell r="CF52">
            <v>-0.24832556703692893</v>
          </cell>
          <cell r="CH52">
            <v>2.7097888666343994</v>
          </cell>
          <cell r="CI52">
            <v>12.872570934091343</v>
          </cell>
          <cell r="CJ52">
            <v>11.187245481244284</v>
          </cell>
          <cell r="CK52">
            <v>1.3732725165639128</v>
          </cell>
          <cell r="CL52">
            <v>2.1855700141041279</v>
          </cell>
          <cell r="CM52">
            <v>2.2574329444937029</v>
          </cell>
          <cell r="CN52">
            <v>-6.7358375725586367E-2</v>
          </cell>
          <cell r="CO52">
            <v>5.2587820884883643</v>
          </cell>
          <cell r="CP52">
            <v>4.0736212157765133</v>
          </cell>
          <cell r="CQ52">
            <v>4.8341063334862024</v>
          </cell>
          <cell r="CR52">
            <v>-0.24832556703694161</v>
          </cell>
          <cell r="CT52">
            <v>3.9842518222493295</v>
          </cell>
          <cell r="CU52">
            <v>12.872570934091343</v>
          </cell>
          <cell r="CV52">
            <v>11.187245481244284</v>
          </cell>
          <cell r="CW52">
            <v>1.3732725165639128</v>
          </cell>
          <cell r="CX52">
            <v>2.1855700141041279</v>
          </cell>
          <cell r="CY52">
            <v>2.2574329444936772</v>
          </cell>
          <cell r="CZ52">
            <v>-6.7358375725573683E-2</v>
          </cell>
          <cell r="DA52">
            <v>5.2587820884884149</v>
          </cell>
          <cell r="DB52">
            <v>4.073621215776539</v>
          </cell>
          <cell r="DC52">
            <v>4.8341063334862024</v>
          </cell>
          <cell r="DD52">
            <v>-0.24832556703691627</v>
          </cell>
          <cell r="DF52">
            <v>3.0032791425063099</v>
          </cell>
          <cell r="DG52">
            <v>12.872570934091343</v>
          </cell>
          <cell r="DH52">
            <v>11.187245481244259</v>
          </cell>
          <cell r="DI52">
            <v>1.3732725165639128</v>
          </cell>
          <cell r="DJ52">
            <v>2.1855700141041279</v>
          </cell>
          <cell r="DK52">
            <v>2.2574329444936772</v>
          </cell>
          <cell r="DL52">
            <v>-6.7358375725548328E-2</v>
          </cell>
          <cell r="DM52">
            <v>5.2587820884883891</v>
          </cell>
          <cell r="DN52">
            <v>4.0736212157765133</v>
          </cell>
          <cell r="DO52">
            <v>4.8341063334862024</v>
          </cell>
          <cell r="DP52">
            <v>-0.24832556703692893</v>
          </cell>
          <cell r="DR52">
            <v>3.0676099289000947</v>
          </cell>
          <cell r="DS52">
            <v>12.872570934091369</v>
          </cell>
          <cell r="DT52">
            <v>11.187245481244284</v>
          </cell>
          <cell r="DU52">
            <v>1.3732725165638873</v>
          </cell>
          <cell r="DV52">
            <v>2.1855700141041279</v>
          </cell>
          <cell r="DW52">
            <v>2.2574329444937029</v>
          </cell>
          <cell r="DX52">
            <v>-6.7358375725573683E-2</v>
          </cell>
          <cell r="DY52">
            <v>5.2587820884884149</v>
          </cell>
          <cell r="DZ52">
            <v>4.073621215776539</v>
          </cell>
          <cell r="EA52">
            <v>4.8341063334862024</v>
          </cell>
          <cell r="EB52">
            <v>-0.24832556703692893</v>
          </cell>
          <cell r="ED52">
            <v>3.6989794245564367</v>
          </cell>
          <cell r="EE52">
            <v>12.872570934091343</v>
          </cell>
          <cell r="EF52">
            <v>0</v>
          </cell>
          <cell r="EG52">
            <v>1.3732725165638873</v>
          </cell>
          <cell r="EH52">
            <v>2.1855700141041279</v>
          </cell>
          <cell r="EI52">
            <v>2.2574329444937029</v>
          </cell>
          <cell r="EJ52">
            <v>-6.7358375725560998E-2</v>
          </cell>
          <cell r="EK52">
            <v>5.2587820884883891</v>
          </cell>
          <cell r="EL52">
            <v>4.0736212157765133</v>
          </cell>
          <cell r="EM52">
            <v>4.8341063334862024</v>
          </cell>
          <cell r="EN52">
            <v>-0.24832556703692893</v>
          </cell>
        </row>
        <row r="53">
          <cell r="A53">
            <v>35855</v>
          </cell>
          <cell r="B53">
            <v>1.6504556099689482</v>
          </cell>
          <cell r="C53">
            <v>-0.41556266761809668</v>
          </cell>
          <cell r="D53">
            <v>0</v>
          </cell>
          <cell r="E53">
            <v>5.7198606972959931</v>
          </cell>
          <cell r="F53">
            <v>0.2331353848068336</v>
          </cell>
          <cell r="G53">
            <v>-0.28354642646832295</v>
          </cell>
          <cell r="H53">
            <v>1.5878084688853551</v>
          </cell>
          <cell r="I53">
            <v>4.8347339324895744</v>
          </cell>
          <cell r="J53">
            <v>2.8840120300842282</v>
          </cell>
          <cell r="K53">
            <v>3.4591796753941635</v>
          </cell>
          <cell r="L53">
            <v>-1.0554606764091354</v>
          </cell>
          <cell r="N53">
            <v>1.9014173673267631</v>
          </cell>
          <cell r="O53">
            <v>-0.41556266761808475</v>
          </cell>
          <cell r="P53">
            <v>1.931173651417166</v>
          </cell>
          <cell r="Q53">
            <v>5.7198606972959931</v>
          </cell>
          <cell r="R53">
            <v>0.2331353848068336</v>
          </cell>
          <cell r="S53">
            <v>-0.28354642646831102</v>
          </cell>
          <cell r="T53">
            <v>1.5878084688853551</v>
          </cell>
          <cell r="U53">
            <v>4.8347339324895744</v>
          </cell>
          <cell r="V53">
            <v>2.8840120300842282</v>
          </cell>
          <cell r="W53">
            <v>3.45917967539414</v>
          </cell>
          <cell r="X53">
            <v>-1.0554606764091472</v>
          </cell>
          <cell r="Z53">
            <v>1.7459792776022276</v>
          </cell>
          <cell r="AA53">
            <v>-0.41556266761809668</v>
          </cell>
          <cell r="AB53">
            <v>1.931173651417166</v>
          </cell>
          <cell r="AC53">
            <v>5.7198606972959931</v>
          </cell>
          <cell r="AD53">
            <v>0.2331353848068336</v>
          </cell>
          <cell r="AE53">
            <v>-0.28354642646833483</v>
          </cell>
          <cell r="AF53">
            <v>1.5878084688853551</v>
          </cell>
          <cell r="AG53">
            <v>4.8347339324895744</v>
          </cell>
          <cell r="AH53">
            <v>2.8840120300842282</v>
          </cell>
          <cell r="AI53">
            <v>3.4591796753941635</v>
          </cell>
          <cell r="AJ53">
            <v>-1.0554606764091592</v>
          </cell>
          <cell r="AL53">
            <v>1.8721341492456967</v>
          </cell>
          <cell r="AM53">
            <v>-0.41556266761809668</v>
          </cell>
          <cell r="AN53">
            <v>1.931173651417166</v>
          </cell>
          <cell r="AO53">
            <v>5.7198606972959931</v>
          </cell>
          <cell r="AP53">
            <v>0.23313538480680981</v>
          </cell>
          <cell r="AQ53">
            <v>-0.28354642646832295</v>
          </cell>
          <cell r="AR53">
            <v>1.5878084688853551</v>
          </cell>
          <cell r="AS53">
            <v>4.8347339324895744</v>
          </cell>
          <cell r="AT53">
            <v>2.8840120300842282</v>
          </cell>
          <cell r="AU53">
            <v>3.4591796753941635</v>
          </cell>
          <cell r="AV53">
            <v>-1.0554606764091472</v>
          </cell>
          <cell r="AX53">
            <v>1.7238533270212963</v>
          </cell>
          <cell r="AY53">
            <v>-0.41556266761810856</v>
          </cell>
          <cell r="AZ53">
            <v>1.931173651417166</v>
          </cell>
          <cell r="BA53">
            <v>5.7198606972959691</v>
          </cell>
          <cell r="BB53">
            <v>0.23313538480680981</v>
          </cell>
          <cell r="BC53">
            <v>-0.28354642646832295</v>
          </cell>
          <cell r="BD53">
            <v>1.5878084688853551</v>
          </cell>
          <cell r="BE53">
            <v>4.8347339324895744</v>
          </cell>
          <cell r="BF53">
            <v>2.8840120300842043</v>
          </cell>
          <cell r="BG53">
            <v>3.4591796753941635</v>
          </cell>
          <cell r="BH53">
            <v>-1.0554606764091592</v>
          </cell>
          <cell r="BJ53">
            <v>1.536374450087985</v>
          </cell>
          <cell r="BK53">
            <v>-0.41556266761809668</v>
          </cell>
          <cell r="BL53">
            <v>0</v>
          </cell>
          <cell r="BM53">
            <v>5.7198606972959931</v>
          </cell>
          <cell r="BN53">
            <v>0.2331353848068336</v>
          </cell>
          <cell r="BO53">
            <v>-0.28354642646832295</v>
          </cell>
          <cell r="BP53">
            <v>1.5878084688853551</v>
          </cell>
          <cell r="BQ53">
            <v>4.8347339324895744</v>
          </cell>
          <cell r="BR53">
            <v>2.8840120300842282</v>
          </cell>
          <cell r="BS53">
            <v>3.4591796753941635</v>
          </cell>
          <cell r="BT53">
            <v>-1.0554606764091472</v>
          </cell>
          <cell r="BV53">
            <v>1.5722060531807358</v>
          </cell>
          <cell r="BW53">
            <v>-0.41556266761808475</v>
          </cell>
          <cell r="BX53">
            <v>0</v>
          </cell>
          <cell r="BY53">
            <v>5.7198606972959931</v>
          </cell>
          <cell r="BZ53">
            <v>0.23313538480680981</v>
          </cell>
          <cell r="CA53">
            <v>-0.28354642646832295</v>
          </cell>
          <cell r="CB53">
            <v>1.5878084688853551</v>
          </cell>
          <cell r="CC53">
            <v>4.8347339324895744</v>
          </cell>
          <cell r="CD53">
            <v>2.8840120300842282</v>
          </cell>
          <cell r="CE53">
            <v>3.4591796753941635</v>
          </cell>
          <cell r="CF53">
            <v>-1.0554606764091592</v>
          </cell>
          <cell r="CH53">
            <v>1.8580049020410438</v>
          </cell>
          <cell r="CI53">
            <v>-0.41556266761808475</v>
          </cell>
          <cell r="CJ53">
            <v>1.931173651417166</v>
          </cell>
          <cell r="CK53">
            <v>5.7198606972959931</v>
          </cell>
          <cell r="CL53">
            <v>0.2331353848068336</v>
          </cell>
          <cell r="CM53">
            <v>-0.28354642646833483</v>
          </cell>
          <cell r="CN53">
            <v>1.5878084688853551</v>
          </cell>
          <cell r="CO53">
            <v>4.8347339324895744</v>
          </cell>
          <cell r="CP53">
            <v>2.8840120300842282</v>
          </cell>
          <cell r="CQ53">
            <v>3.4591796753941635</v>
          </cell>
          <cell r="CR53">
            <v>-1.0554606764091592</v>
          </cell>
          <cell r="CT53">
            <v>1.8437544261229677</v>
          </cell>
          <cell r="CU53">
            <v>-0.41556266761808475</v>
          </cell>
          <cell r="CV53">
            <v>1.931173651417166</v>
          </cell>
          <cell r="CW53">
            <v>5.7198606972959931</v>
          </cell>
          <cell r="CX53">
            <v>0.2331353848068336</v>
          </cell>
          <cell r="CY53">
            <v>-0.28354642646832295</v>
          </cell>
          <cell r="CZ53">
            <v>1.5878084688853791</v>
          </cell>
          <cell r="DA53">
            <v>4.8347339324895744</v>
          </cell>
          <cell r="DB53">
            <v>2.8840120300842043</v>
          </cell>
          <cell r="DC53">
            <v>3.45917967539414</v>
          </cell>
          <cell r="DD53">
            <v>-1.0554606764091592</v>
          </cell>
          <cell r="DF53">
            <v>1.8684035418101264</v>
          </cell>
          <cell r="DG53">
            <v>-0.41556266761809668</v>
          </cell>
          <cell r="DH53">
            <v>1.931173651417166</v>
          </cell>
          <cell r="DI53">
            <v>5.7198606972959691</v>
          </cell>
          <cell r="DJ53">
            <v>0.2331353848068336</v>
          </cell>
          <cell r="DK53">
            <v>-0.28354642646832295</v>
          </cell>
          <cell r="DL53">
            <v>1.5878084688853313</v>
          </cell>
          <cell r="DM53">
            <v>4.8347339324895984</v>
          </cell>
          <cell r="DN53">
            <v>2.8840120300842282</v>
          </cell>
          <cell r="DO53">
            <v>3.4591796753941635</v>
          </cell>
          <cell r="DP53">
            <v>-1.0554606764091354</v>
          </cell>
          <cell r="DR53">
            <v>1.8952356616228405</v>
          </cell>
          <cell r="DS53">
            <v>-0.41556266761809668</v>
          </cell>
          <cell r="DT53">
            <v>1.931173651417166</v>
          </cell>
          <cell r="DU53">
            <v>5.7198606972959931</v>
          </cell>
          <cell r="DV53">
            <v>0.2331353848068336</v>
          </cell>
          <cell r="DW53">
            <v>-0.28354642646832295</v>
          </cell>
          <cell r="DX53">
            <v>1.5878084688853313</v>
          </cell>
          <cell r="DY53">
            <v>4.8347339324895744</v>
          </cell>
          <cell r="DZ53">
            <v>2.8840120300842282</v>
          </cell>
          <cell r="EA53">
            <v>3.4591796753941635</v>
          </cell>
          <cell r="EB53">
            <v>-1.0554606764091592</v>
          </cell>
          <cell r="ED53">
            <v>1.7899926751647088</v>
          </cell>
          <cell r="EE53">
            <v>-0.41556266761808475</v>
          </cell>
          <cell r="EF53">
            <v>0</v>
          </cell>
          <cell r="EG53">
            <v>5.7198606972959931</v>
          </cell>
          <cell r="EH53">
            <v>0.2331353848068336</v>
          </cell>
          <cell r="EI53">
            <v>-0.28354642646832295</v>
          </cell>
          <cell r="EJ53">
            <v>1.5878084688853551</v>
          </cell>
          <cell r="EK53">
            <v>4.8347339324895744</v>
          </cell>
          <cell r="EL53">
            <v>2.8840120300842282</v>
          </cell>
          <cell r="EM53">
            <v>3.4591796753941635</v>
          </cell>
          <cell r="EN53">
            <v>-1.0554606764091592</v>
          </cell>
        </row>
        <row r="54">
          <cell r="A54">
            <v>36220</v>
          </cell>
          <cell r="B54">
            <v>0.91786748284088393</v>
          </cell>
          <cell r="C54">
            <v>0.4070459384414799</v>
          </cell>
          <cell r="D54">
            <v>0</v>
          </cell>
          <cell r="E54">
            <v>1.8261563924253397</v>
          </cell>
          <cell r="F54">
            <v>2.2145621584239676</v>
          </cell>
          <cell r="G54">
            <v>2.5098834480901648</v>
          </cell>
          <cell r="H54">
            <v>2.1094470442199342</v>
          </cell>
          <cell r="I54">
            <v>-2.9762712541289846</v>
          </cell>
          <cell r="J54">
            <v>-0.44722944914358959</v>
          </cell>
          <cell r="K54">
            <v>0.60603247405549254</v>
          </cell>
          <cell r="L54">
            <v>0.36264804886353758</v>
          </cell>
          <cell r="N54">
            <v>0.13844580274395835</v>
          </cell>
          <cell r="O54">
            <v>0.4070459384414799</v>
          </cell>
          <cell r="P54">
            <v>1.8699784564059376</v>
          </cell>
          <cell r="Q54">
            <v>1.8261563924253397</v>
          </cell>
          <cell r="R54">
            <v>2.2145621584239676</v>
          </cell>
          <cell r="S54">
            <v>2.5098834480901648</v>
          </cell>
          <cell r="T54">
            <v>-0.27514228350303432</v>
          </cell>
          <cell r="U54">
            <v>-2.9762712541289824</v>
          </cell>
          <cell r="V54">
            <v>-0.44722944914359181</v>
          </cell>
          <cell r="W54">
            <v>-1.2522037094704395</v>
          </cell>
          <cell r="X54">
            <v>0.36264804886353758</v>
          </cell>
          <cell r="Z54">
            <v>0.5689980998799582</v>
          </cell>
          <cell r="AA54">
            <v>0.4070459384414799</v>
          </cell>
          <cell r="AB54">
            <v>1.8699784564059376</v>
          </cell>
          <cell r="AC54">
            <v>1.8261563924253397</v>
          </cell>
          <cell r="AD54">
            <v>2.2145621584239676</v>
          </cell>
          <cell r="AE54">
            <v>2.5098834480901648</v>
          </cell>
          <cell r="AF54">
            <v>0.40579872552721391</v>
          </cell>
          <cell r="AG54">
            <v>-2.9762712541289846</v>
          </cell>
          <cell r="AH54">
            <v>-0.44722944914358959</v>
          </cell>
          <cell r="AI54">
            <v>-0.74578975972666472</v>
          </cell>
          <cell r="AJ54">
            <v>0.36264804886353758</v>
          </cell>
          <cell r="AL54">
            <v>0.56959729723260466</v>
          </cell>
          <cell r="AM54">
            <v>0.4070459384414799</v>
          </cell>
          <cell r="AN54">
            <v>1.8699784564059376</v>
          </cell>
          <cell r="AO54">
            <v>1.8261563924253397</v>
          </cell>
          <cell r="AP54">
            <v>2.2145621584239676</v>
          </cell>
          <cell r="AQ54">
            <v>2.5098834480901648</v>
          </cell>
          <cell r="AR54">
            <v>0.65676655052086008</v>
          </cell>
          <cell r="AS54">
            <v>-2.9762712541289846</v>
          </cell>
          <cell r="AT54">
            <v>-0.44722944914359181</v>
          </cell>
          <cell r="AU54">
            <v>-0.25576242932681753</v>
          </cell>
          <cell r="AV54">
            <v>0.36264804886353758</v>
          </cell>
          <cell r="AX54">
            <v>0.74384038244015294</v>
          </cell>
          <cell r="AY54">
            <v>0.4070459384414799</v>
          </cell>
          <cell r="AZ54">
            <v>1.8699784564059423</v>
          </cell>
          <cell r="BA54">
            <v>1.8261563924253397</v>
          </cell>
          <cell r="BB54">
            <v>2.2145621584239676</v>
          </cell>
          <cell r="BC54">
            <v>2.5098834480901648</v>
          </cell>
          <cell r="BD54">
            <v>1.3433724878998541</v>
          </cell>
          <cell r="BE54">
            <v>-2.9762712541289869</v>
          </cell>
          <cell r="BF54">
            <v>-0.44722944914358959</v>
          </cell>
          <cell r="BG54">
            <v>0.23360116833377079</v>
          </cell>
          <cell r="BH54">
            <v>0.36264804886353758</v>
          </cell>
          <cell r="BJ54">
            <v>2.1582196202740711</v>
          </cell>
          <cell r="BK54">
            <v>0.4070459384414799</v>
          </cell>
          <cell r="BL54">
            <v>0</v>
          </cell>
          <cell r="BM54">
            <v>1.8261563924253397</v>
          </cell>
          <cell r="BN54">
            <v>2.2145621584239676</v>
          </cell>
          <cell r="BO54">
            <v>2.5098834480901648</v>
          </cell>
          <cell r="BP54">
            <v>10.846056839577608</v>
          </cell>
          <cell r="BQ54">
            <v>-2.9762712541289846</v>
          </cell>
          <cell r="BR54">
            <v>-0.44722944914358959</v>
          </cell>
          <cell r="BS54">
            <v>10.181832258413221</v>
          </cell>
          <cell r="BT54">
            <v>0.36264804886353758</v>
          </cell>
          <cell r="BV54">
            <v>0.87237105687618666</v>
          </cell>
          <cell r="BW54">
            <v>0.40704593844147546</v>
          </cell>
          <cell r="BX54">
            <v>0</v>
          </cell>
          <cell r="BY54">
            <v>1.8261563924253397</v>
          </cell>
          <cell r="BZ54">
            <v>2.2145621584239676</v>
          </cell>
          <cell r="CA54">
            <v>2.5098834480901648</v>
          </cell>
          <cell r="CB54">
            <v>1.9339049121006509</v>
          </cell>
          <cell r="CC54">
            <v>-2.9762712541289846</v>
          </cell>
          <cell r="CD54">
            <v>-0.44722944914359181</v>
          </cell>
          <cell r="CE54">
            <v>-7.0243763110522189E-6</v>
          </cell>
          <cell r="CF54">
            <v>0.36264804886353758</v>
          </cell>
          <cell r="CH54">
            <v>5.2275347670782679E-2</v>
          </cell>
          <cell r="CI54">
            <v>0.4070459384414799</v>
          </cell>
          <cell r="CJ54">
            <v>1.8699784564059376</v>
          </cell>
          <cell r="CK54">
            <v>1.8261563924253397</v>
          </cell>
          <cell r="CL54">
            <v>2.2145621584239676</v>
          </cell>
          <cell r="CM54">
            <v>2.5098834480901604</v>
          </cell>
          <cell r="CN54">
            <v>0.1818217645076865</v>
          </cell>
          <cell r="CO54">
            <v>-2.9762712541289824</v>
          </cell>
          <cell r="CP54">
            <v>-0.44722944914359181</v>
          </cell>
          <cell r="CQ54">
            <v>-1.0185906234654711</v>
          </cell>
          <cell r="CR54">
            <v>0.36264804886354207</v>
          </cell>
          <cell r="CT54">
            <v>0.94016153220572996</v>
          </cell>
          <cell r="CU54">
            <v>0.4070459384414799</v>
          </cell>
          <cell r="CV54">
            <v>1.8699784564059423</v>
          </cell>
          <cell r="CW54">
            <v>1.8261563924253397</v>
          </cell>
          <cell r="CX54">
            <v>2.2145621584239676</v>
          </cell>
          <cell r="CY54">
            <v>2.5098834480901604</v>
          </cell>
          <cell r="CZ54">
            <v>1.3659869484341836</v>
          </cell>
          <cell r="DA54">
            <v>-2.9762712541289846</v>
          </cell>
          <cell r="DB54">
            <v>-0.44722944914358737</v>
          </cell>
          <cell r="DC54">
            <v>0.83203042426050444</v>
          </cell>
          <cell r="DD54">
            <v>0.36264804886353758</v>
          </cell>
          <cell r="DF54">
            <v>0.22339309581678179</v>
          </cell>
          <cell r="DG54">
            <v>0.4070459384414799</v>
          </cell>
          <cell r="DH54">
            <v>1.8699784564059376</v>
          </cell>
          <cell r="DI54">
            <v>1.8261563924253439</v>
          </cell>
          <cell r="DJ54">
            <v>2.2145621584239676</v>
          </cell>
          <cell r="DK54">
            <v>2.5098834480901648</v>
          </cell>
          <cell r="DL54">
            <v>6.2877425091910827E-2</v>
          </cell>
          <cell r="DM54">
            <v>-2.9762712541289846</v>
          </cell>
          <cell r="DN54">
            <v>-0.44722944914358959</v>
          </cell>
          <cell r="DO54">
            <v>-0.9690178163447748</v>
          </cell>
          <cell r="DP54">
            <v>0.36264804886353308</v>
          </cell>
          <cell r="DR54">
            <v>0.69026454642453494</v>
          </cell>
          <cell r="DS54">
            <v>0.4070459384414799</v>
          </cell>
          <cell r="DT54">
            <v>1.8699784564059376</v>
          </cell>
          <cell r="DU54">
            <v>1.8261563924253397</v>
          </cell>
          <cell r="DV54">
            <v>2.2145621584239676</v>
          </cell>
          <cell r="DW54">
            <v>2.5098834480901648</v>
          </cell>
          <cell r="DX54">
            <v>1.2446734529544778</v>
          </cell>
          <cell r="DY54">
            <v>-2.9762712541289846</v>
          </cell>
          <cell r="DZ54">
            <v>-0.44722944914358959</v>
          </cell>
          <cell r="EA54">
            <v>2.562161311741621E-2</v>
          </cell>
          <cell r="EB54">
            <v>0.36264804886353758</v>
          </cell>
          <cell r="ED54">
            <v>2.0660235720633136</v>
          </cell>
          <cell r="EE54">
            <v>0.4070459384414799</v>
          </cell>
          <cell r="EF54">
            <v>0</v>
          </cell>
          <cell r="EG54">
            <v>1.8261563924253397</v>
          </cell>
          <cell r="EH54">
            <v>2.2145621584239676</v>
          </cell>
          <cell r="EI54">
            <v>2.5098834480901604</v>
          </cell>
          <cell r="EJ54">
            <v>29.594553788367573</v>
          </cell>
          <cell r="EK54">
            <v>-2.9762712541289824</v>
          </cell>
          <cell r="EL54">
            <v>-0.44722944914359181</v>
          </cell>
          <cell r="EM54">
            <v>24.350631545873718</v>
          </cell>
          <cell r="EN54">
            <v>0.36264804886353758</v>
          </cell>
        </row>
        <row r="55">
          <cell r="A55">
            <v>36586</v>
          </cell>
          <cell r="B55">
            <v>4.6492723201155162</v>
          </cell>
          <cell r="C55">
            <v>4.8849261690762287</v>
          </cell>
          <cell r="D55">
            <v>0</v>
          </cell>
          <cell r="E55">
            <v>1.3731108906393446</v>
          </cell>
          <cell r="F55">
            <v>5.90822367069525</v>
          </cell>
          <cell r="G55">
            <v>6.0590915944152091</v>
          </cell>
          <cell r="H55">
            <v>6.430822870307213</v>
          </cell>
          <cell r="I55">
            <v>9.7768723681535601</v>
          </cell>
          <cell r="J55">
            <v>0.55375323563376577</v>
          </cell>
          <cell r="K55">
            <v>3.025009853324069</v>
          </cell>
          <cell r="L55">
            <v>-0.48614573704907998</v>
          </cell>
          <cell r="N55">
            <v>5.0311834403906408</v>
          </cell>
          <cell r="O55">
            <v>4.8849261690762287</v>
          </cell>
          <cell r="P55">
            <v>0.76647986573606008</v>
          </cell>
          <cell r="Q55">
            <v>1.3731108906393446</v>
          </cell>
          <cell r="R55">
            <v>5.90822367069525</v>
          </cell>
          <cell r="S55">
            <v>6.059091594415186</v>
          </cell>
          <cell r="T55">
            <v>7.2322449905562873</v>
          </cell>
          <cell r="U55">
            <v>9.7768723681535388</v>
          </cell>
          <cell r="V55">
            <v>0.55375323563376577</v>
          </cell>
          <cell r="W55">
            <v>3.6717237945618852</v>
          </cell>
          <cell r="X55">
            <v>-0.48614573704907998</v>
          </cell>
          <cell r="Z55">
            <v>4.5578630806258236</v>
          </cell>
          <cell r="AA55">
            <v>4.8849261690762518</v>
          </cell>
          <cell r="AB55">
            <v>0.76647986573606008</v>
          </cell>
          <cell r="AC55">
            <v>1.3731108906393446</v>
          </cell>
          <cell r="AD55">
            <v>5.90822367069525</v>
          </cell>
          <cell r="AE55">
            <v>6.059091594415186</v>
          </cell>
          <cell r="AF55">
            <v>6.9844654851664272</v>
          </cell>
          <cell r="AG55">
            <v>9.7768723681535601</v>
          </cell>
          <cell r="AH55">
            <v>0.55375323563378809</v>
          </cell>
          <cell r="AI55">
            <v>3.4832284722071174</v>
          </cell>
          <cell r="AJ55">
            <v>-0.4861457370490912</v>
          </cell>
          <cell r="AL55">
            <v>4.7334686479603372</v>
          </cell>
          <cell r="AM55">
            <v>4.8849261690762287</v>
          </cell>
          <cell r="AN55">
            <v>0.76647986573606008</v>
          </cell>
          <cell r="AO55">
            <v>1.3731108906393446</v>
          </cell>
          <cell r="AP55">
            <v>5.90822367069525</v>
          </cell>
          <cell r="AQ55">
            <v>6.059091594415186</v>
          </cell>
          <cell r="AR55">
            <v>6.897225244195142</v>
          </cell>
          <cell r="AS55">
            <v>9.7768723681535601</v>
          </cell>
          <cell r="AT55">
            <v>0.55375323563376577</v>
          </cell>
          <cell r="AU55">
            <v>3.3099477618048674</v>
          </cell>
          <cell r="AV55">
            <v>-0.4861457370490912</v>
          </cell>
          <cell r="AX55">
            <v>4.5254870420105009</v>
          </cell>
          <cell r="AY55">
            <v>4.8849261690762287</v>
          </cell>
          <cell r="AZ55">
            <v>0.76647986573606008</v>
          </cell>
          <cell r="BA55">
            <v>1.3731108906393446</v>
          </cell>
          <cell r="BB55">
            <v>5.90822367069525</v>
          </cell>
          <cell r="BC55">
            <v>6.059091594415186</v>
          </cell>
          <cell r="BD55">
            <v>6.6689403859209389</v>
          </cell>
          <cell r="BE55">
            <v>9.7768723681535601</v>
          </cell>
          <cell r="BF55">
            <v>0.55375323563376577</v>
          </cell>
          <cell r="BG55">
            <v>3.1451981449966873</v>
          </cell>
          <cell r="BH55">
            <v>-0.48614573704907998</v>
          </cell>
          <cell r="BJ55">
            <v>3.7738014698604827</v>
          </cell>
          <cell r="BK55">
            <v>4.8849261690762287</v>
          </cell>
          <cell r="BL55">
            <v>0</v>
          </cell>
          <cell r="BM55">
            <v>1.3731108906393446</v>
          </cell>
          <cell r="BN55">
            <v>5.90822367069525</v>
          </cell>
          <cell r="BO55">
            <v>6.0590915944152091</v>
          </cell>
          <cell r="BP55">
            <v>4.5465807260813387</v>
          </cell>
          <cell r="BQ55">
            <v>9.7768723681535388</v>
          </cell>
          <cell r="BR55">
            <v>0.55375323563378809</v>
          </cell>
          <cell r="BS55">
            <v>0.94682632199835137</v>
          </cell>
          <cell r="BT55">
            <v>-0.4861457370490912</v>
          </cell>
          <cell r="BV55">
            <v>4.2426469915626486</v>
          </cell>
          <cell r="BW55">
            <v>4.8849261690762518</v>
          </cell>
          <cell r="BX55">
            <v>0</v>
          </cell>
          <cell r="BY55">
            <v>1.3731108906393446</v>
          </cell>
          <cell r="BZ55">
            <v>5.90822367069525</v>
          </cell>
          <cell r="CA55">
            <v>6.0590915944152091</v>
          </cell>
          <cell r="CB55">
            <v>6.4839301896070332</v>
          </cell>
          <cell r="CC55">
            <v>9.7768723681535601</v>
          </cell>
          <cell r="CD55">
            <v>0.55375323563376577</v>
          </cell>
          <cell r="CE55">
            <v>3.222848873327433</v>
          </cell>
          <cell r="CF55">
            <v>-0.48614573704907998</v>
          </cell>
          <cell r="CH55">
            <v>4.4696770778706041</v>
          </cell>
          <cell r="CI55">
            <v>4.8849261690762287</v>
          </cell>
          <cell r="CJ55">
            <v>0.76647986573606008</v>
          </cell>
          <cell r="CK55">
            <v>1.3731108906393446</v>
          </cell>
          <cell r="CL55">
            <v>5.9082236706952722</v>
          </cell>
          <cell r="CM55">
            <v>6.0590915944152091</v>
          </cell>
          <cell r="CN55">
            <v>7.0641380492002614</v>
          </cell>
          <cell r="CO55">
            <v>9.7768723681535388</v>
          </cell>
          <cell r="CP55">
            <v>0.55375323563378809</v>
          </cell>
          <cell r="CQ55">
            <v>3.5835322574669277</v>
          </cell>
          <cell r="CR55">
            <v>-0.48614573704910241</v>
          </cell>
          <cell r="CT55">
            <v>4.0656383117789296</v>
          </cell>
          <cell r="CU55">
            <v>4.8849261690762287</v>
          </cell>
          <cell r="CV55">
            <v>0.76647986573606008</v>
          </cell>
          <cell r="CW55">
            <v>1.3731108906393446</v>
          </cell>
          <cell r="CX55">
            <v>5.90822367069525</v>
          </cell>
          <cell r="CY55">
            <v>6.0590915944152091</v>
          </cell>
          <cell r="CZ55">
            <v>6.6616687909960666</v>
          </cell>
          <cell r="DA55">
            <v>9.7768723681535601</v>
          </cell>
          <cell r="DB55">
            <v>0.55375323563376577</v>
          </cell>
          <cell r="DC55">
            <v>2.9541531595993735</v>
          </cell>
          <cell r="DD55">
            <v>-0.4861457370490912</v>
          </cell>
          <cell r="DF55">
            <v>5.0538509011729849</v>
          </cell>
          <cell r="DG55">
            <v>4.8849261690762287</v>
          </cell>
          <cell r="DH55">
            <v>0.76647986573606008</v>
          </cell>
          <cell r="DI55">
            <v>1.3731108906393446</v>
          </cell>
          <cell r="DJ55">
            <v>5.90822367069525</v>
          </cell>
          <cell r="DK55">
            <v>6.0590915944152091</v>
          </cell>
          <cell r="DL55">
            <v>7.1071648953236339</v>
          </cell>
          <cell r="DM55">
            <v>9.7768723681535601</v>
          </cell>
          <cell r="DN55">
            <v>0.55375323563376577</v>
          </cell>
          <cell r="DO55">
            <v>3.5650936273836504</v>
          </cell>
          <cell r="DP55">
            <v>-0.48614573704907998</v>
          </cell>
          <cell r="DR55">
            <v>4.514044827674013</v>
          </cell>
          <cell r="DS55">
            <v>4.8849261690762287</v>
          </cell>
          <cell r="DT55">
            <v>0.76647986573606008</v>
          </cell>
          <cell r="DU55">
            <v>1.3731108906393446</v>
          </cell>
          <cell r="DV55">
            <v>5.90822367069525</v>
          </cell>
          <cell r="DW55">
            <v>6.0590915944152313</v>
          </cell>
          <cell r="DX55">
            <v>6.7008562697891252</v>
          </cell>
          <cell r="DY55">
            <v>9.7768723681535601</v>
          </cell>
          <cell r="DZ55">
            <v>0.55375323563376577</v>
          </cell>
          <cell r="EA55">
            <v>3.2142423606493482</v>
          </cell>
          <cell r="EB55">
            <v>-0.4861457370490912</v>
          </cell>
          <cell r="ED55">
            <v>4.235739782999226</v>
          </cell>
          <cell r="EE55">
            <v>4.8849261690762287</v>
          </cell>
          <cell r="EF55">
            <v>0</v>
          </cell>
          <cell r="EG55">
            <v>1.3731108906393446</v>
          </cell>
          <cell r="EH55">
            <v>5.9082236706952722</v>
          </cell>
          <cell r="EI55">
            <v>6.0590915944152091</v>
          </cell>
          <cell r="EJ55">
            <v>2.7352056733394061</v>
          </cell>
          <cell r="EK55">
            <v>9.7768723681535601</v>
          </cell>
          <cell r="EL55">
            <v>0.55375323563376577</v>
          </cell>
          <cell r="EM55">
            <v>-0.48904792600982777</v>
          </cell>
          <cell r="EN55">
            <v>-0.48614573704907998</v>
          </cell>
        </row>
        <row r="56">
          <cell r="A56">
            <v>36951</v>
          </cell>
          <cell r="B56">
            <v>2.8838840758016016</v>
          </cell>
          <cell r="C56">
            <v>5.3550051570612558</v>
          </cell>
          <cell r="D56">
            <v>0</v>
          </cell>
          <cell r="E56">
            <v>3.4680925014079977</v>
          </cell>
          <cell r="F56">
            <v>2.5550592258298339</v>
          </cell>
          <cell r="G56">
            <v>-5.0657400932315158</v>
          </cell>
          <cell r="H56">
            <v>2.8211164218000073</v>
          </cell>
          <cell r="I56">
            <v>9.3466455653061846</v>
          </cell>
          <cell r="J56">
            <v>2.1812990860933219</v>
          </cell>
          <cell r="K56">
            <v>5.2070494294445409</v>
          </cell>
          <cell r="L56">
            <v>1.7532491950287523</v>
          </cell>
          <cell r="N56">
            <v>2.4967135552307118</v>
          </cell>
          <cell r="O56">
            <v>5.3550051570612558</v>
          </cell>
          <cell r="P56">
            <v>-0.420741860311448</v>
          </cell>
          <cell r="Q56">
            <v>3.4680925014079977</v>
          </cell>
          <cell r="R56">
            <v>2.5550592258298339</v>
          </cell>
          <cell r="S56">
            <v>-5.0657400932315158</v>
          </cell>
          <cell r="T56">
            <v>1.964913089270188</v>
          </cell>
          <cell r="U56">
            <v>9.3466455653061846</v>
          </cell>
          <cell r="V56">
            <v>2.1812990860933219</v>
          </cell>
          <cell r="W56">
            <v>4.2449034274919564</v>
          </cell>
          <cell r="X56">
            <v>1.7532491950287523</v>
          </cell>
          <cell r="Z56">
            <v>2.6768815569335969</v>
          </cell>
          <cell r="AA56">
            <v>5.3550051570612558</v>
          </cell>
          <cell r="AB56">
            <v>-0.420741860311448</v>
          </cell>
          <cell r="AC56">
            <v>3.4680925014079977</v>
          </cell>
          <cell r="AD56">
            <v>2.5550592258298339</v>
          </cell>
          <cell r="AE56">
            <v>-5.0657400932315015</v>
          </cell>
          <cell r="AF56">
            <v>3.3870033735350042</v>
          </cell>
          <cell r="AG56">
            <v>9.3466455653061846</v>
          </cell>
          <cell r="AH56">
            <v>2.1812990860933219</v>
          </cell>
          <cell r="AI56">
            <v>5.7117161134965109</v>
          </cell>
          <cell r="AJ56">
            <v>1.7532491950287794</v>
          </cell>
          <cell r="AL56">
            <v>1.6945273895698776</v>
          </cell>
          <cell r="AM56">
            <v>5.3550051570612824</v>
          </cell>
          <cell r="AN56">
            <v>-0.420741860311448</v>
          </cell>
          <cell r="AO56">
            <v>3.4680925014079977</v>
          </cell>
          <cell r="AP56">
            <v>2.5550592258298339</v>
          </cell>
          <cell r="AQ56">
            <v>-5.0657400932315015</v>
          </cell>
          <cell r="AR56">
            <v>0.44733571302238895</v>
          </cell>
          <cell r="AS56">
            <v>9.3466455653061846</v>
          </cell>
          <cell r="AT56">
            <v>2.1812990860933219</v>
          </cell>
          <cell r="AU56">
            <v>2.5226593873510024</v>
          </cell>
          <cell r="AV56">
            <v>1.7532491950287794</v>
          </cell>
          <cell r="AX56">
            <v>3.7266315516566451</v>
          </cell>
          <cell r="AY56">
            <v>5.3550051570612558</v>
          </cell>
          <cell r="AZ56">
            <v>-0.42074186031146144</v>
          </cell>
          <cell r="BA56">
            <v>3.4680925014079977</v>
          </cell>
          <cell r="BB56">
            <v>2.5550592258298339</v>
          </cell>
          <cell r="BC56">
            <v>-5.0657400932315015</v>
          </cell>
          <cell r="BD56">
            <v>5.3629885711737</v>
          </cell>
          <cell r="BE56">
            <v>9.3466455653061846</v>
          </cell>
          <cell r="BF56">
            <v>2.1812990860933219</v>
          </cell>
          <cell r="BG56">
            <v>7.7801812363082572</v>
          </cell>
          <cell r="BH56">
            <v>1.7532491950287523</v>
          </cell>
          <cell r="BJ56">
            <v>2.6075478464059776</v>
          </cell>
          <cell r="BK56">
            <v>5.3550051570612558</v>
          </cell>
          <cell r="BL56">
            <v>0</v>
          </cell>
          <cell r="BM56">
            <v>3.4680925014079977</v>
          </cell>
          <cell r="BN56">
            <v>2.5550592258298339</v>
          </cell>
          <cell r="BO56">
            <v>-5.0657400932315158</v>
          </cell>
          <cell r="BP56">
            <v>4.7015673325261016</v>
          </cell>
          <cell r="BQ56">
            <v>9.3466455653061846</v>
          </cell>
          <cell r="BR56">
            <v>2.1812990860933219</v>
          </cell>
          <cell r="BS56">
            <v>7.2462184086320889</v>
          </cell>
          <cell r="BT56">
            <v>1.7532491950287523</v>
          </cell>
          <cell r="BV56">
            <v>3.3662347294614481</v>
          </cell>
          <cell r="BW56">
            <v>5.3550051570612558</v>
          </cell>
          <cell r="BX56">
            <v>0</v>
          </cell>
          <cell r="BY56">
            <v>3.4680925014079977</v>
          </cell>
          <cell r="BZ56">
            <v>2.5550592258298339</v>
          </cell>
          <cell r="CA56">
            <v>-5.0657400932315158</v>
          </cell>
          <cell r="CB56">
            <v>5.7223576797215818</v>
          </cell>
          <cell r="CC56">
            <v>9.3466455653061846</v>
          </cell>
          <cell r="CD56">
            <v>2.1812990860933219</v>
          </cell>
          <cell r="CE56">
            <v>7.1654591754329156</v>
          </cell>
          <cell r="CF56">
            <v>1.7532491950287523</v>
          </cell>
          <cell r="CH56">
            <v>3.1487017834661346</v>
          </cell>
          <cell r="CI56">
            <v>5.3550051570612558</v>
          </cell>
          <cell r="CJ56">
            <v>-0.420741860311448</v>
          </cell>
          <cell r="CK56">
            <v>3.4680925014079977</v>
          </cell>
          <cell r="CL56">
            <v>2.5550592258298339</v>
          </cell>
          <cell r="CM56">
            <v>-5.0657400932315158</v>
          </cell>
          <cell r="CN56">
            <v>3.6446159939829887</v>
          </cell>
          <cell r="CO56">
            <v>9.3466455653061846</v>
          </cell>
          <cell r="CP56">
            <v>2.1812990860933219</v>
          </cell>
          <cell r="CQ56">
            <v>5.8112395522799263</v>
          </cell>
          <cell r="CR56">
            <v>1.7532491950287794</v>
          </cell>
          <cell r="CT56">
            <v>3.2631379695798213</v>
          </cell>
          <cell r="CU56">
            <v>5.3550051570612558</v>
          </cell>
          <cell r="CV56">
            <v>-0.420741860311448</v>
          </cell>
          <cell r="CW56">
            <v>3.4680925014079977</v>
          </cell>
          <cell r="CX56">
            <v>2.5550592258298339</v>
          </cell>
          <cell r="CY56">
            <v>-5.0657400932315015</v>
          </cell>
          <cell r="CZ56">
            <v>4.9438845658560373</v>
          </cell>
          <cell r="DA56">
            <v>9.3466455653061846</v>
          </cell>
          <cell r="DB56">
            <v>2.1812990860932948</v>
          </cell>
          <cell r="DC56">
            <v>8.0262981008595222</v>
          </cell>
          <cell r="DD56">
            <v>1.7532491950287523</v>
          </cell>
          <cell r="DF56">
            <v>3.196051628267127</v>
          </cell>
          <cell r="DG56">
            <v>5.3550051570612824</v>
          </cell>
          <cell r="DH56">
            <v>-0.42074186031146144</v>
          </cell>
          <cell r="DI56">
            <v>3.4680925014079977</v>
          </cell>
          <cell r="DJ56">
            <v>2.5550592258298339</v>
          </cell>
          <cell r="DK56">
            <v>-5.0657400932315015</v>
          </cell>
          <cell r="DL56">
            <v>3.1469048937117403</v>
          </cell>
          <cell r="DM56">
            <v>9.3466455653061846</v>
          </cell>
          <cell r="DN56">
            <v>2.1812990860933219</v>
          </cell>
          <cell r="DO56">
            <v>5.5460776688921865</v>
          </cell>
          <cell r="DP56">
            <v>1.7532491950287523</v>
          </cell>
          <cell r="DR56">
            <v>3.5036558127262918</v>
          </cell>
          <cell r="DS56">
            <v>5.3550051570612558</v>
          </cell>
          <cell r="DT56">
            <v>-0.42074186031146144</v>
          </cell>
          <cell r="DU56">
            <v>3.4680925014079977</v>
          </cell>
          <cell r="DV56">
            <v>2.5550592258298339</v>
          </cell>
          <cell r="DW56">
            <v>-5.0657400932315158</v>
          </cell>
          <cell r="DX56">
            <v>5.1553983041316584</v>
          </cell>
          <cell r="DY56">
            <v>9.346645565306158</v>
          </cell>
          <cell r="DZ56">
            <v>2.1812990860933219</v>
          </cell>
          <cell r="EA56">
            <v>7.4085776519343831</v>
          </cell>
          <cell r="EB56">
            <v>1.7532491950287523</v>
          </cell>
          <cell r="ED56">
            <v>1.7016651720605624</v>
          </cell>
          <cell r="EE56">
            <v>5.3550051570612558</v>
          </cell>
          <cell r="EF56">
            <v>0</v>
          </cell>
          <cell r="EG56">
            <v>3.4680925014079977</v>
          </cell>
          <cell r="EH56">
            <v>2.5550592258298073</v>
          </cell>
          <cell r="EI56">
            <v>-5.0657400932315015</v>
          </cell>
          <cell r="EJ56">
            <v>-17.473418855019514</v>
          </cell>
          <cell r="EK56">
            <v>9.3466455653061846</v>
          </cell>
          <cell r="EL56">
            <v>2.1812990860932948</v>
          </cell>
          <cell r="EM56">
            <v>-14.60414127539245</v>
          </cell>
          <cell r="EN56">
            <v>1.7532491950287523</v>
          </cell>
        </row>
        <row r="57">
          <cell r="A57">
            <v>37316</v>
          </cell>
          <cell r="B57">
            <v>-2.4385560938244843</v>
          </cell>
          <cell r="C57">
            <v>3.4163797450902429</v>
          </cell>
          <cell r="D57">
            <v>0</v>
          </cell>
          <cell r="E57">
            <v>2.4542812055867582</v>
          </cell>
          <cell r="F57">
            <v>3.1045525547447919</v>
          </cell>
          <cell r="G57">
            <v>2.0304898497704662</v>
          </cell>
          <cell r="H57">
            <v>-13.109024024581618</v>
          </cell>
          <cell r="I57">
            <v>6.7245660214044243</v>
          </cell>
          <cell r="J57">
            <v>2.4859539469479666</v>
          </cell>
          <cell r="K57">
            <v>-10.195853445834677</v>
          </cell>
          <cell r="L57">
            <v>0.50223457433573737</v>
          </cell>
          <cell r="N57">
            <v>3.0234999471229207</v>
          </cell>
          <cell r="O57">
            <v>3.4163797450902429</v>
          </cell>
          <cell r="P57">
            <v>2.2979520828587505</v>
          </cell>
          <cell r="Q57">
            <v>2.4542812055867582</v>
          </cell>
          <cell r="R57">
            <v>3.1045525547447919</v>
          </cell>
          <cell r="S57">
            <v>2.0304898497704662</v>
          </cell>
          <cell r="T57">
            <v>2.4358589098737355</v>
          </cell>
          <cell r="U57">
            <v>6.7245660214044243</v>
          </cell>
          <cell r="V57">
            <v>2.4859539469479666</v>
          </cell>
          <cell r="W57">
            <v>2.9334975977133162</v>
          </cell>
          <cell r="X57">
            <v>0.50223457433573737</v>
          </cell>
          <cell r="Z57">
            <v>2.0387669727371938</v>
          </cell>
          <cell r="AA57">
            <v>3.4163797450902429</v>
          </cell>
          <cell r="AB57">
            <v>2.2979520828587763</v>
          </cell>
          <cell r="AC57">
            <v>2.4542812055867582</v>
          </cell>
          <cell r="AD57">
            <v>3.1045525547447919</v>
          </cell>
          <cell r="AE57">
            <v>2.0304898497704662</v>
          </cell>
          <cell r="AF57">
            <v>-0.38914643866255</v>
          </cell>
          <cell r="AG57">
            <v>6.7245660214044243</v>
          </cell>
          <cell r="AH57">
            <v>2.4859539469479666</v>
          </cell>
          <cell r="AI57">
            <v>0.77213108844290057</v>
          </cell>
          <cell r="AJ57">
            <v>0.50223457433573737</v>
          </cell>
          <cell r="AL57">
            <v>0.71955372823724328</v>
          </cell>
          <cell r="AM57">
            <v>3.4163797450902167</v>
          </cell>
          <cell r="AN57">
            <v>2.2979520828587505</v>
          </cell>
          <cell r="AO57">
            <v>2.4542812055867582</v>
          </cell>
          <cell r="AP57">
            <v>3.1045525547447919</v>
          </cell>
          <cell r="AQ57">
            <v>2.0304898497704662</v>
          </cell>
          <cell r="AR57">
            <v>-3.3861592178334634</v>
          </cell>
          <cell r="AS57">
            <v>6.7245660214044243</v>
          </cell>
          <cell r="AT57">
            <v>2.4859539469479666</v>
          </cell>
          <cell r="AU57">
            <v>-3.6265703737583879</v>
          </cell>
          <cell r="AV57">
            <v>0.50223457433573737</v>
          </cell>
          <cell r="AX57">
            <v>1.4979400006156718</v>
          </cell>
          <cell r="AY57">
            <v>3.4163797450902429</v>
          </cell>
          <cell r="AZ57">
            <v>2.2979520828587763</v>
          </cell>
          <cell r="BA57">
            <v>2.4542812055867582</v>
          </cell>
          <cell r="BB57">
            <v>3.1045525547447919</v>
          </cell>
          <cell r="BC57">
            <v>2.0304898497704662</v>
          </cell>
          <cell r="BD57">
            <v>-1.8263440326705196</v>
          </cell>
          <cell r="BE57">
            <v>6.7245660214044243</v>
          </cell>
          <cell r="BF57">
            <v>2.4859539469479666</v>
          </cell>
          <cell r="BG57">
            <v>-1.1206156340541744</v>
          </cell>
          <cell r="BH57">
            <v>0.50223457433573737</v>
          </cell>
          <cell r="BJ57">
            <v>9.6141719061737074</v>
          </cell>
          <cell r="BK57">
            <v>3.4163797450902429</v>
          </cell>
          <cell r="BL57">
            <v>0</v>
          </cell>
          <cell r="BM57">
            <v>2.4542812055867582</v>
          </cell>
          <cell r="BN57">
            <v>3.1045525547447919</v>
          </cell>
          <cell r="BO57">
            <v>2.0304898497704924</v>
          </cell>
          <cell r="BP57">
            <v>51.817420319119499</v>
          </cell>
          <cell r="BQ57">
            <v>6.7245660214044243</v>
          </cell>
          <cell r="BR57">
            <v>2.4859539469479666</v>
          </cell>
          <cell r="BS57">
            <v>55.281374042111437</v>
          </cell>
          <cell r="BT57">
            <v>0.50223457433573737</v>
          </cell>
          <cell r="BV57">
            <v>4.815620297611134</v>
          </cell>
          <cell r="BW57">
            <v>3.4163797450902429</v>
          </cell>
          <cell r="BX57">
            <v>0</v>
          </cell>
          <cell r="BY57">
            <v>2.4542812055867582</v>
          </cell>
          <cell r="BZ57">
            <v>3.1045525547447919</v>
          </cell>
          <cell r="CA57">
            <v>2.0304898497704662</v>
          </cell>
          <cell r="CB57">
            <v>10.44717454893374</v>
          </cell>
          <cell r="CC57">
            <v>6.7245660214044243</v>
          </cell>
          <cell r="CD57">
            <v>2.4859539469479666</v>
          </cell>
          <cell r="CE57">
            <v>8.9268716898248996</v>
          </cell>
          <cell r="CF57">
            <v>0.50223457433573737</v>
          </cell>
          <cell r="CH57">
            <v>2.3474323187414159</v>
          </cell>
          <cell r="CI57">
            <v>3.4163797450902429</v>
          </cell>
          <cell r="CJ57">
            <v>2.2979520828587505</v>
          </cell>
          <cell r="CK57">
            <v>2.4542812055867582</v>
          </cell>
          <cell r="CL57">
            <v>3.1045525547447919</v>
          </cell>
          <cell r="CM57">
            <v>2.0304898497704662</v>
          </cell>
          <cell r="CN57">
            <v>0.1005726438374546</v>
          </cell>
          <cell r="CO57">
            <v>6.7245660214044243</v>
          </cell>
          <cell r="CP57">
            <v>2.4859539469479666</v>
          </cell>
          <cell r="CQ57">
            <v>1.6865017302364218</v>
          </cell>
          <cell r="CR57">
            <v>0.50223457433571128</v>
          </cell>
          <cell r="CT57">
            <v>1.7106980830261742</v>
          </cell>
          <cell r="CU57">
            <v>3.4163797450902429</v>
          </cell>
          <cell r="CV57">
            <v>2.2979520828587763</v>
          </cell>
          <cell r="CW57">
            <v>2.4542812055867582</v>
          </cell>
          <cell r="CX57">
            <v>3.1045525547447919</v>
          </cell>
          <cell r="CY57">
            <v>2.0304898497704662</v>
          </cell>
          <cell r="CZ57">
            <v>-1.1721473301334004</v>
          </cell>
          <cell r="DA57">
            <v>6.7245660214044243</v>
          </cell>
          <cell r="DB57">
            <v>2.4859539469479923</v>
          </cell>
          <cell r="DC57">
            <v>-1.8620418860830259</v>
          </cell>
          <cell r="DD57">
            <v>0.50223457433573737</v>
          </cell>
          <cell r="DF57">
            <v>2.4553052148728494</v>
          </cell>
          <cell r="DG57">
            <v>3.4163797450902429</v>
          </cell>
          <cell r="DH57">
            <v>2.2979520828587763</v>
          </cell>
          <cell r="DI57">
            <v>2.4542812055867582</v>
          </cell>
          <cell r="DJ57">
            <v>3.1045525547447919</v>
          </cell>
          <cell r="DK57">
            <v>2.0304898497704662</v>
          </cell>
          <cell r="DL57">
            <v>0.51235309034471377</v>
          </cell>
          <cell r="DM57">
            <v>6.7245660214044243</v>
          </cell>
          <cell r="DN57">
            <v>2.4859539469479666</v>
          </cell>
          <cell r="DO57">
            <v>1.2222718914138941</v>
          </cell>
          <cell r="DP57">
            <v>0.50223457433576346</v>
          </cell>
          <cell r="DR57">
            <v>3.5993772218142039</v>
          </cell>
          <cell r="DS57">
            <v>3.4163797450902429</v>
          </cell>
          <cell r="DT57">
            <v>2.2979520828587505</v>
          </cell>
          <cell r="DU57">
            <v>2.4542812055867844</v>
          </cell>
          <cell r="DV57">
            <v>3.1045525547447657</v>
          </cell>
          <cell r="DW57">
            <v>2.0304898497704662</v>
          </cell>
          <cell r="DX57">
            <v>4.4160281739480354</v>
          </cell>
          <cell r="DY57">
            <v>6.7245660214044243</v>
          </cell>
          <cell r="DZ57">
            <v>2.4859539469479666</v>
          </cell>
          <cell r="EA57">
            <v>5.0312243636129104</v>
          </cell>
          <cell r="EB57">
            <v>0.50223457433573737</v>
          </cell>
          <cell r="ED57">
            <v>10.539947549928419</v>
          </cell>
          <cell r="EE57">
            <v>3.4163797450902429</v>
          </cell>
          <cell r="EF57">
            <v>0</v>
          </cell>
          <cell r="EG57">
            <v>2.4542812055867844</v>
          </cell>
          <cell r="EH57">
            <v>3.1045525547448176</v>
          </cell>
          <cell r="EI57">
            <v>2.0304898497704924</v>
          </cell>
          <cell r="EJ57">
            <v>154.79553616309505</v>
          </cell>
          <cell r="EK57">
            <v>6.7245660214044243</v>
          </cell>
          <cell r="EL57">
            <v>2.4859539469479666</v>
          </cell>
          <cell r="EM57">
            <v>148.7598596480629</v>
          </cell>
          <cell r="EN57">
            <v>0.50223457433573737</v>
          </cell>
        </row>
        <row r="58">
          <cell r="A58">
            <v>37681</v>
          </cell>
          <cell r="B58">
            <v>1.0257283804720574</v>
          </cell>
          <cell r="C58">
            <v>2.1314014911477455</v>
          </cell>
          <cell r="D58">
            <v>0</v>
          </cell>
          <cell r="E58">
            <v>1.5311701308384114</v>
          </cell>
          <cell r="F58">
            <v>1.9473395232001243</v>
          </cell>
          <cell r="G58">
            <v>1.2752299777971261</v>
          </cell>
          <cell r="H58">
            <v>-1.258020319212964</v>
          </cell>
          <cell r="I58">
            <v>4.2035900965832393</v>
          </cell>
          <cell r="J58">
            <v>1.5646877440389602</v>
          </cell>
          <cell r="K58">
            <v>-0.2743092144792072</v>
          </cell>
          <cell r="L58">
            <v>0.31333271848103483</v>
          </cell>
          <cell r="N58">
            <v>2.0847546483779178</v>
          </cell>
          <cell r="O58">
            <v>2.1314014911477455</v>
          </cell>
          <cell r="P58">
            <v>1.4432113861211817</v>
          </cell>
          <cell r="Q58">
            <v>1.5311701308384114</v>
          </cell>
          <cell r="R58">
            <v>1.9473395232000974</v>
          </cell>
          <cell r="S58">
            <v>1.2752299777971261</v>
          </cell>
          <cell r="T58">
            <v>1.9884762870513046</v>
          </cell>
          <cell r="U58">
            <v>4.2035900965832393</v>
          </cell>
          <cell r="V58">
            <v>1.5646877440389331</v>
          </cell>
          <cell r="W58">
            <v>2.3867371609505108</v>
          </cell>
          <cell r="X58">
            <v>0.31333271848103483</v>
          </cell>
          <cell r="Z58">
            <v>1.7251122991868151</v>
          </cell>
          <cell r="AA58">
            <v>2.1314014911477455</v>
          </cell>
          <cell r="AB58">
            <v>1.4432113861211817</v>
          </cell>
          <cell r="AC58">
            <v>1.5311701308384114</v>
          </cell>
          <cell r="AD58">
            <v>1.9473395232000974</v>
          </cell>
          <cell r="AE58">
            <v>1.2752299777971261</v>
          </cell>
          <cell r="AF58">
            <v>1.1072068934794173</v>
          </cell>
          <cell r="AG58">
            <v>4.2035900965832393</v>
          </cell>
          <cell r="AH58">
            <v>1.5646877440389331</v>
          </cell>
          <cell r="AI58">
            <v>1.6941899129869407</v>
          </cell>
          <cell r="AJ58">
            <v>0.31333271848103483</v>
          </cell>
          <cell r="AL58">
            <v>1.5845256329277468</v>
          </cell>
          <cell r="AM58">
            <v>2.1314014911477455</v>
          </cell>
          <cell r="AN58">
            <v>1.4432113861211817</v>
          </cell>
          <cell r="AO58">
            <v>1.5311701308384114</v>
          </cell>
          <cell r="AP58">
            <v>1.9473395232000974</v>
          </cell>
          <cell r="AQ58">
            <v>1.2752299777971261</v>
          </cell>
          <cell r="AR58">
            <v>0.72639145944325045</v>
          </cell>
          <cell r="AS58">
            <v>4.2035900965832393</v>
          </cell>
          <cell r="AT58">
            <v>1.5646877440389602</v>
          </cell>
          <cell r="AU58">
            <v>0.95488421505245269</v>
          </cell>
          <cell r="AV58">
            <v>0.31333271848103483</v>
          </cell>
          <cell r="AX58">
            <v>1.3545453851476097</v>
          </cell>
          <cell r="AY58">
            <v>2.1314014911477455</v>
          </cell>
          <cell r="AZ58">
            <v>1.4432113861211817</v>
          </cell>
          <cell r="BA58">
            <v>1.5311701308384114</v>
          </cell>
          <cell r="BB58">
            <v>1.9473395232000974</v>
          </cell>
          <cell r="BC58">
            <v>1.2752299777971261</v>
          </cell>
          <cell r="BD58">
            <v>-1.0469856089217851E-2</v>
          </cell>
          <cell r="BE58">
            <v>4.2035900965832393</v>
          </cell>
          <cell r="BF58">
            <v>1.5646877440389331</v>
          </cell>
          <cell r="BG58">
            <v>0.44871987435135374</v>
          </cell>
          <cell r="BH58">
            <v>0.31333271848106181</v>
          </cell>
          <cell r="BJ58">
            <v>0.57987468643803108</v>
          </cell>
          <cell r="BK58">
            <v>2.1314014911477455</v>
          </cell>
          <cell r="BL58">
            <v>0</v>
          </cell>
          <cell r="BM58">
            <v>1.5311701308384114</v>
          </cell>
          <cell r="BN58">
            <v>1.9473395232001243</v>
          </cell>
          <cell r="BO58">
            <v>1.2752299777971261</v>
          </cell>
          <cell r="BP58">
            <v>-4.626608752379143</v>
          </cell>
          <cell r="BQ58">
            <v>4.2035900965832127</v>
          </cell>
          <cell r="BR58">
            <v>1.5646877440389602</v>
          </cell>
          <cell r="BS58">
            <v>-4.4670232919899808</v>
          </cell>
          <cell r="BT58">
            <v>0.31333271848103483</v>
          </cell>
          <cell r="BV58">
            <v>1.3283648398270564</v>
          </cell>
          <cell r="BW58">
            <v>2.1314014911477455</v>
          </cell>
          <cell r="BX58">
            <v>0</v>
          </cell>
          <cell r="BY58">
            <v>1.5311701308384114</v>
          </cell>
          <cell r="BZ58">
            <v>1.9473395232000974</v>
          </cell>
          <cell r="CA58">
            <v>1.275229977797153</v>
          </cell>
          <cell r="CB58">
            <v>-0.39084837240355086</v>
          </cell>
          <cell r="CC58">
            <v>4.2035900965832393</v>
          </cell>
          <cell r="CD58">
            <v>1.5646877440389602</v>
          </cell>
          <cell r="CE58">
            <v>0.87642323767157926</v>
          </cell>
          <cell r="CF58">
            <v>0.31333271848103483</v>
          </cell>
          <cell r="CH58">
            <v>1.8812798194014935</v>
          </cell>
          <cell r="CI58">
            <v>2.1314014911477455</v>
          </cell>
          <cell r="CJ58">
            <v>1.4432113861211817</v>
          </cell>
          <cell r="CK58">
            <v>1.5311701308384114</v>
          </cell>
          <cell r="CL58">
            <v>1.9473395232000974</v>
          </cell>
          <cell r="CM58">
            <v>1.275229977797153</v>
          </cell>
          <cell r="CN58">
            <v>1.3951515047593088</v>
          </cell>
          <cell r="CO58">
            <v>4.2035900965832393</v>
          </cell>
          <cell r="CP58">
            <v>1.5646877440389602</v>
          </cell>
          <cell r="CQ58">
            <v>2.066896484265385</v>
          </cell>
          <cell r="CR58">
            <v>0.31333271848103483</v>
          </cell>
          <cell r="CT58">
            <v>1.318967778940805</v>
          </cell>
          <cell r="CU58">
            <v>2.1314014911477455</v>
          </cell>
          <cell r="CV58">
            <v>1.4432113861211546</v>
          </cell>
          <cell r="CW58">
            <v>1.5311701308384114</v>
          </cell>
          <cell r="CX58">
            <v>1.9473395232000974</v>
          </cell>
          <cell r="CY58">
            <v>1.2752299777971261</v>
          </cell>
          <cell r="CZ58">
            <v>-3.1271240107776807E-2</v>
          </cell>
          <cell r="DA58">
            <v>4.2035900965832393</v>
          </cell>
          <cell r="DB58">
            <v>1.5646877440389602</v>
          </cell>
          <cell r="DC58">
            <v>-0.27169601413509953</v>
          </cell>
          <cell r="DD58">
            <v>0.31333271848103483</v>
          </cell>
          <cell r="DF58">
            <v>1.9784955887617528</v>
          </cell>
          <cell r="DG58">
            <v>2.1314014911477455</v>
          </cell>
          <cell r="DH58">
            <v>1.4432113861211817</v>
          </cell>
          <cell r="DI58">
            <v>1.5311701308384114</v>
          </cell>
          <cell r="DJ58">
            <v>1.9473395232000974</v>
          </cell>
          <cell r="DK58">
            <v>1.2752299777971261</v>
          </cell>
          <cell r="DL58">
            <v>1.5465796662632538</v>
          </cell>
          <cell r="DM58">
            <v>4.2035900965832393</v>
          </cell>
          <cell r="DN58">
            <v>1.5646877440389602</v>
          </cell>
          <cell r="DO58">
            <v>1.9961758882199558</v>
          </cell>
          <cell r="DP58">
            <v>0.31333271848103483</v>
          </cell>
          <cell r="DR58">
            <v>1.4401133439316594</v>
          </cell>
          <cell r="DS58">
            <v>2.1314014911477455</v>
          </cell>
          <cell r="DT58">
            <v>1.4432113861211817</v>
          </cell>
          <cell r="DU58">
            <v>1.5311701308384114</v>
          </cell>
          <cell r="DV58">
            <v>1.9473395232000974</v>
          </cell>
          <cell r="DW58">
            <v>1.275229977797153</v>
          </cell>
          <cell r="DX58">
            <v>0.2060434853797064</v>
          </cell>
          <cell r="DY58">
            <v>4.2035900965832393</v>
          </cell>
          <cell r="DZ58">
            <v>1.5646877440389602</v>
          </cell>
          <cell r="EA58">
            <v>0.79435793998728732</v>
          </cell>
          <cell r="EB58">
            <v>0.31333271848103483</v>
          </cell>
          <cell r="ED58">
            <v>1.0769738342251589</v>
          </cell>
          <cell r="EE58">
            <v>2.1314014911477455</v>
          </cell>
          <cell r="EF58">
            <v>0</v>
          </cell>
          <cell r="EG58">
            <v>1.5311701308384114</v>
          </cell>
          <cell r="EH58">
            <v>1.9473395232000974</v>
          </cell>
          <cell r="EI58">
            <v>1.2752299777971261</v>
          </cell>
          <cell r="EJ58">
            <v>-6.5051666450217294</v>
          </cell>
          <cell r="EK58">
            <v>4.2035900965832127</v>
          </cell>
          <cell r="EL58">
            <v>1.5646877440389602</v>
          </cell>
          <cell r="EM58">
            <v>-5.8976255986084798</v>
          </cell>
          <cell r="EN58">
            <v>0.31333271848106181</v>
          </cell>
        </row>
        <row r="59">
          <cell r="A59">
            <v>38047</v>
          </cell>
          <cell r="B59">
            <v>2.7376948344437935</v>
          </cell>
          <cell r="C59">
            <v>3.3659173341519559</v>
          </cell>
          <cell r="D59">
            <v>0</v>
          </cell>
          <cell r="E59">
            <v>2.4180296890706487</v>
          </cell>
          <cell r="F59">
            <v>3.0852187171529781</v>
          </cell>
          <cell r="G59">
            <v>2.0219498950455499</v>
          </cell>
          <cell r="H59">
            <v>1.5069636826539323</v>
          </cell>
          <cell r="I59">
            <v>6.6464399892520465</v>
          </cell>
          <cell r="J59">
            <v>2.4841919963319783</v>
          </cell>
          <cell r="K59">
            <v>2.5439038294030532</v>
          </cell>
          <cell r="L59">
            <v>0.49481622874544057</v>
          </cell>
          <cell r="N59">
            <v>3.4205956618045041</v>
          </cell>
          <cell r="O59">
            <v>3.3659173341519559</v>
          </cell>
          <cell r="P59">
            <v>2.2883693012741881</v>
          </cell>
          <cell r="Q59">
            <v>2.4180296890706723</v>
          </cell>
          <cell r="R59">
            <v>3.0852187171530017</v>
          </cell>
          <cell r="S59">
            <v>2.0219498950455499</v>
          </cell>
          <cell r="T59">
            <v>3.4253757073852356</v>
          </cell>
          <cell r="U59">
            <v>6.6464399892520225</v>
          </cell>
          <cell r="V59">
            <v>2.4841919963319783</v>
          </cell>
          <cell r="W59">
            <v>4.1142816117606342</v>
          </cell>
          <cell r="X59">
            <v>0.49481622874544057</v>
          </cell>
          <cell r="Z59">
            <v>3.1059412459653934</v>
          </cell>
          <cell r="AA59">
            <v>3.3659173341519324</v>
          </cell>
          <cell r="AB59">
            <v>2.2883693012742112</v>
          </cell>
          <cell r="AC59">
            <v>2.4180296890706723</v>
          </cell>
          <cell r="AD59">
            <v>3.0852187171530248</v>
          </cell>
          <cell r="AE59">
            <v>2.0219498950455499</v>
          </cell>
          <cell r="AF59">
            <v>2.9146697477458363</v>
          </cell>
          <cell r="AG59">
            <v>6.6464399892520225</v>
          </cell>
          <cell r="AH59">
            <v>2.4841919963319783</v>
          </cell>
          <cell r="AI59">
            <v>3.7121190931042656</v>
          </cell>
          <cell r="AJ59">
            <v>0.49481622874544057</v>
          </cell>
          <cell r="AL59">
            <v>3.0966160495551343</v>
          </cell>
          <cell r="AM59">
            <v>3.3659173341519559</v>
          </cell>
          <cell r="AN59">
            <v>2.2883693012741881</v>
          </cell>
          <cell r="AO59">
            <v>2.4180296890706723</v>
          </cell>
          <cell r="AP59">
            <v>3.0852187171529781</v>
          </cell>
          <cell r="AQ59">
            <v>2.0219498950455499</v>
          </cell>
          <cell r="AR59">
            <v>2.6917026753391231</v>
          </cell>
          <cell r="AS59">
            <v>6.6464399892520465</v>
          </cell>
          <cell r="AT59">
            <v>2.4841919963319783</v>
          </cell>
          <cell r="AU59">
            <v>3.277781146901019</v>
          </cell>
          <cell r="AV59">
            <v>0.49481622874546399</v>
          </cell>
          <cell r="AX59">
            <v>2.9056231068746108</v>
          </cell>
          <cell r="AY59">
            <v>3.3659173341519559</v>
          </cell>
          <cell r="AZ59">
            <v>2.2883693012741881</v>
          </cell>
          <cell r="BA59">
            <v>2.4180296890706487</v>
          </cell>
          <cell r="BB59">
            <v>3.0852187171529781</v>
          </cell>
          <cell r="BC59">
            <v>2.0219498950455499</v>
          </cell>
          <cell r="BD59">
            <v>2.2562997469965462</v>
          </cell>
          <cell r="BE59">
            <v>6.6464399892520225</v>
          </cell>
          <cell r="BF59">
            <v>2.4841919963320014</v>
          </cell>
          <cell r="BG59">
            <v>2.9773736722924449</v>
          </cell>
          <cell r="BH59">
            <v>0.49481622874544057</v>
          </cell>
          <cell r="BJ59">
            <v>2.2455963051508876</v>
          </cell>
          <cell r="BK59">
            <v>3.3659173341519559</v>
          </cell>
          <cell r="BL59">
            <v>0</v>
          </cell>
          <cell r="BM59">
            <v>2.4180296890706723</v>
          </cell>
          <cell r="BN59">
            <v>3.0852187171529781</v>
          </cell>
          <cell r="BO59">
            <v>2.0219498950455499</v>
          </cell>
          <cell r="BP59">
            <v>-0.59632764223954682</v>
          </cell>
          <cell r="BQ59">
            <v>6.6464399892520465</v>
          </cell>
          <cell r="BR59">
            <v>2.4841919963319783</v>
          </cell>
          <cell r="BS59">
            <v>-7.5350660829299129E-2</v>
          </cell>
          <cell r="BT59">
            <v>0.49481622874544057</v>
          </cell>
          <cell r="BV59">
            <v>2.7926088969678187</v>
          </cell>
          <cell r="BW59">
            <v>3.3659173341519324</v>
          </cell>
          <cell r="BX59">
            <v>0</v>
          </cell>
          <cell r="BY59">
            <v>2.4180296890706723</v>
          </cell>
          <cell r="BZ59">
            <v>3.0852187171530017</v>
          </cell>
          <cell r="CA59">
            <v>2.0219498950455264</v>
          </cell>
          <cell r="CB59">
            <v>2.0294638087786256</v>
          </cell>
          <cell r="CC59">
            <v>6.6464399892520465</v>
          </cell>
          <cell r="CD59">
            <v>2.4841919963319783</v>
          </cell>
          <cell r="CE59">
            <v>3.2313775620978884</v>
          </cell>
          <cell r="CF59">
            <v>0.49481622874546399</v>
          </cell>
          <cell r="CH59">
            <v>3.2477642000902085</v>
          </cell>
          <cell r="CI59">
            <v>3.3659173341519559</v>
          </cell>
          <cell r="CJ59">
            <v>2.2883693012741881</v>
          </cell>
          <cell r="CK59">
            <v>2.4180296890706723</v>
          </cell>
          <cell r="CL59">
            <v>3.0852187171530017</v>
          </cell>
          <cell r="CM59">
            <v>2.0219498950455499</v>
          </cell>
          <cell r="CN59">
            <v>3.0823431010450655</v>
          </cell>
          <cell r="CO59">
            <v>6.6464399892520225</v>
          </cell>
          <cell r="CP59">
            <v>2.4841919963319783</v>
          </cell>
          <cell r="CQ59">
            <v>3.9291105008181724</v>
          </cell>
          <cell r="CR59">
            <v>0.49481622874544057</v>
          </cell>
          <cell r="CT59">
            <v>2.798778088627385</v>
          </cell>
          <cell r="CU59">
            <v>3.3659173341519559</v>
          </cell>
          <cell r="CV59">
            <v>2.2883693012742112</v>
          </cell>
          <cell r="CW59">
            <v>2.4180296890706723</v>
          </cell>
          <cell r="CX59">
            <v>3.0852187171530017</v>
          </cell>
          <cell r="CY59">
            <v>2.0219498950455499</v>
          </cell>
          <cell r="CZ59">
            <v>2.2439317362025983</v>
          </cell>
          <cell r="DA59">
            <v>6.6464399892520225</v>
          </cell>
          <cell r="DB59">
            <v>2.4841919963319783</v>
          </cell>
          <cell r="DC59">
            <v>2.5454798086848536</v>
          </cell>
          <cell r="DD59">
            <v>0.49481622874544057</v>
          </cell>
          <cell r="DF59">
            <v>3.392268223043704</v>
          </cell>
          <cell r="DG59">
            <v>3.3659173341519559</v>
          </cell>
          <cell r="DH59">
            <v>2.2883693012741881</v>
          </cell>
          <cell r="DI59">
            <v>2.4180296890706487</v>
          </cell>
          <cell r="DJ59">
            <v>3.0852187171529781</v>
          </cell>
          <cell r="DK59">
            <v>2.0219498950455264</v>
          </cell>
          <cell r="DL59">
            <v>3.1702063630506561</v>
          </cell>
          <cell r="DM59">
            <v>6.6464399892520225</v>
          </cell>
          <cell r="DN59">
            <v>2.4841919963319783</v>
          </cell>
          <cell r="DO59">
            <v>3.8880373972471793</v>
          </cell>
          <cell r="DP59">
            <v>0.49481622874544057</v>
          </cell>
          <cell r="DR59">
            <v>2.9644989988078629</v>
          </cell>
          <cell r="DS59">
            <v>3.3659173341519559</v>
          </cell>
          <cell r="DT59">
            <v>2.2883693012741881</v>
          </cell>
          <cell r="DU59">
            <v>2.4180296890706723</v>
          </cell>
          <cell r="DV59">
            <v>3.0852187171530017</v>
          </cell>
          <cell r="DW59">
            <v>2.0219498950455264</v>
          </cell>
          <cell r="DX59">
            <v>2.3847822967812036</v>
          </cell>
          <cell r="DY59">
            <v>6.6464399892520225</v>
          </cell>
          <cell r="DZ59">
            <v>2.4841919963319783</v>
          </cell>
          <cell r="EA59">
            <v>3.1827785568330893</v>
          </cell>
          <cell r="EB59">
            <v>0.49481622874544057</v>
          </cell>
          <cell r="ED59">
            <v>2.7047681618667552</v>
          </cell>
          <cell r="EE59">
            <v>3.3659173341519559</v>
          </cell>
          <cell r="EF59">
            <v>0</v>
          </cell>
          <cell r="EG59">
            <v>2.4180296890706723</v>
          </cell>
          <cell r="EH59">
            <v>3.0852187171530017</v>
          </cell>
          <cell r="EI59">
            <v>2.0219498950455499</v>
          </cell>
          <cell r="EJ59">
            <v>-1.8228211128526874</v>
          </cell>
          <cell r="EK59">
            <v>6.6464399892520465</v>
          </cell>
          <cell r="EL59">
            <v>2.4841919963319783</v>
          </cell>
          <cell r="EM59">
            <v>-1.012570187103456</v>
          </cell>
          <cell r="EN59">
            <v>0.49481622874544057</v>
          </cell>
        </row>
        <row r="60">
          <cell r="A60">
            <v>38412</v>
          </cell>
          <cell r="B60">
            <v>2.6282910876961108</v>
          </cell>
          <cell r="C60">
            <v>2.7643974496601857</v>
          </cell>
          <cell r="D60">
            <v>0</v>
          </cell>
          <cell r="E60">
            <v>1.9859059038221192</v>
          </cell>
          <cell r="F60">
            <v>2.5484293595522489</v>
          </cell>
          <cell r="G60">
            <v>1.6725749602804352</v>
          </cell>
          <cell r="H60">
            <v>2.3869889035396192</v>
          </cell>
          <cell r="I60">
            <v>5.4704611877676674</v>
          </cell>
          <cell r="J60">
            <v>2.0597686123757608</v>
          </cell>
          <cell r="K60">
            <v>3.0908302653420257</v>
          </cell>
          <cell r="L60">
            <v>0.40638810478394216</v>
          </cell>
          <cell r="N60">
            <v>2.8723626378682754</v>
          </cell>
          <cell r="O60">
            <v>2.7643974496601635</v>
          </cell>
          <cell r="P60">
            <v>1.8931114024558673</v>
          </cell>
          <cell r="Q60">
            <v>1.9859059038221192</v>
          </cell>
          <cell r="R60">
            <v>2.5484293595522489</v>
          </cell>
          <cell r="S60">
            <v>1.6725749602804352</v>
          </cell>
          <cell r="T60">
            <v>2.9046327487563715</v>
          </cell>
          <cell r="U60">
            <v>5.4704611877676896</v>
          </cell>
          <cell r="V60">
            <v>2.0597686123757608</v>
          </cell>
          <cell r="W60">
            <v>3.5130901983774665</v>
          </cell>
          <cell r="X60">
            <v>0.40638810478394216</v>
          </cell>
          <cell r="Z60">
            <v>2.6932302274373487</v>
          </cell>
          <cell r="AA60">
            <v>2.7643974496601857</v>
          </cell>
          <cell r="AB60">
            <v>1.8931114024558673</v>
          </cell>
          <cell r="AC60">
            <v>1.9859059038221192</v>
          </cell>
          <cell r="AD60">
            <v>2.5484293595522489</v>
          </cell>
          <cell r="AE60">
            <v>1.6725749602804352</v>
          </cell>
          <cell r="AF60">
            <v>2.7686179367136678</v>
          </cell>
          <cell r="AG60">
            <v>5.4704611877676674</v>
          </cell>
          <cell r="AH60">
            <v>2.0597686123757608</v>
          </cell>
          <cell r="AI60">
            <v>3.406108745794084</v>
          </cell>
          <cell r="AJ60">
            <v>0.40638810478394216</v>
          </cell>
          <cell r="AL60">
            <v>2.7544839853851144</v>
          </cell>
          <cell r="AM60">
            <v>2.7643974496601857</v>
          </cell>
          <cell r="AN60">
            <v>1.8931114024558897</v>
          </cell>
          <cell r="AO60">
            <v>1.9859059038221192</v>
          </cell>
          <cell r="AP60">
            <v>2.5484293595522489</v>
          </cell>
          <cell r="AQ60">
            <v>1.672574960280413</v>
          </cell>
          <cell r="AR60">
            <v>2.708833239639485</v>
          </cell>
          <cell r="AS60">
            <v>5.4704611877676674</v>
          </cell>
          <cell r="AT60">
            <v>2.0597686123757608</v>
          </cell>
          <cell r="AU60">
            <v>3.2896799541254995</v>
          </cell>
          <cell r="AV60">
            <v>0.40638810478394216</v>
          </cell>
          <cell r="AX60">
            <v>2.6520787219755926</v>
          </cell>
          <cell r="AY60">
            <v>2.7643974496601635</v>
          </cell>
          <cell r="AZ60">
            <v>1.8931114024558673</v>
          </cell>
          <cell r="BA60">
            <v>1.9859059038221192</v>
          </cell>
          <cell r="BB60">
            <v>2.5484293595522489</v>
          </cell>
          <cell r="BC60">
            <v>1.6725749602804352</v>
          </cell>
          <cell r="BD60">
            <v>2.5913745795023515</v>
          </cell>
          <cell r="BE60">
            <v>5.4704611877676896</v>
          </cell>
          <cell r="BF60">
            <v>2.0597686123757608</v>
          </cell>
          <cell r="BG60">
            <v>3.2086073845713861</v>
          </cell>
          <cell r="BH60">
            <v>0.40638810478394216</v>
          </cell>
          <cell r="BJ60">
            <v>2.2830962660344012</v>
          </cell>
          <cell r="BK60">
            <v>2.7643974496601857</v>
          </cell>
          <cell r="BL60">
            <v>0</v>
          </cell>
          <cell r="BM60">
            <v>1.985905903822097</v>
          </cell>
          <cell r="BN60">
            <v>2.5484293595522489</v>
          </cell>
          <cell r="BO60">
            <v>1.672574960280413</v>
          </cell>
          <cell r="BP60">
            <v>1.7977101084506488</v>
          </cell>
          <cell r="BQ60">
            <v>5.4704611877676674</v>
          </cell>
          <cell r="BR60">
            <v>2.0597686123757608</v>
          </cell>
          <cell r="BS60">
            <v>2.3585588825034836</v>
          </cell>
          <cell r="BT60">
            <v>0.40638810478394216</v>
          </cell>
          <cell r="BV60">
            <v>2.5362520661537769</v>
          </cell>
          <cell r="BW60">
            <v>2.7643974496601857</v>
          </cell>
          <cell r="BX60">
            <v>0</v>
          </cell>
          <cell r="BY60">
            <v>1.9859059038221192</v>
          </cell>
          <cell r="BZ60">
            <v>2.5484293595522489</v>
          </cell>
          <cell r="CA60">
            <v>1.6725749602804352</v>
          </cell>
          <cell r="CB60">
            <v>2.5298043123058616</v>
          </cell>
          <cell r="CC60">
            <v>5.4704611877676674</v>
          </cell>
          <cell r="CD60">
            <v>2.0597686123757608</v>
          </cell>
          <cell r="CE60">
            <v>3.2771860150356793</v>
          </cell>
          <cell r="CF60">
            <v>0.40638810478391996</v>
          </cell>
          <cell r="CH60">
            <v>2.7831186201613622</v>
          </cell>
          <cell r="CI60">
            <v>2.7643974496601857</v>
          </cell>
          <cell r="CJ60">
            <v>1.8931114024558673</v>
          </cell>
          <cell r="CK60">
            <v>1.985905903822097</v>
          </cell>
          <cell r="CL60">
            <v>2.5484293595522489</v>
          </cell>
          <cell r="CM60">
            <v>1.672574960280413</v>
          </cell>
          <cell r="CN60">
            <v>2.8134149108181532</v>
          </cell>
          <cell r="CO60">
            <v>5.4704611877676896</v>
          </cell>
          <cell r="CP60">
            <v>2.0597686123757608</v>
          </cell>
          <cell r="CQ60">
            <v>3.4639294582035864</v>
          </cell>
          <cell r="CR60">
            <v>0.40638810478394216</v>
          </cell>
          <cell r="CT60">
            <v>2.5474888103189874</v>
          </cell>
          <cell r="CU60">
            <v>2.7643974496601635</v>
          </cell>
          <cell r="CV60">
            <v>1.8931114024558673</v>
          </cell>
          <cell r="CW60">
            <v>1.9859059038221192</v>
          </cell>
          <cell r="CX60">
            <v>2.5484293595522489</v>
          </cell>
          <cell r="CY60">
            <v>1.6725749602804352</v>
          </cell>
          <cell r="CZ60">
            <v>2.5880241998967048</v>
          </cell>
          <cell r="DA60">
            <v>5.4704611877676896</v>
          </cell>
          <cell r="DB60">
            <v>2.0597686123757608</v>
          </cell>
          <cell r="DC60">
            <v>3.091260182183595</v>
          </cell>
          <cell r="DD60">
            <v>0.40638810478394216</v>
          </cell>
          <cell r="DF60">
            <v>2.8943245848676691</v>
          </cell>
          <cell r="DG60">
            <v>2.7643974496601857</v>
          </cell>
          <cell r="DH60">
            <v>1.8931114024558897</v>
          </cell>
          <cell r="DI60">
            <v>1.9859059038221192</v>
          </cell>
          <cell r="DJ60">
            <v>2.5484293595522489</v>
          </cell>
          <cell r="DK60">
            <v>1.6725749602804352</v>
          </cell>
          <cell r="DL60">
            <v>2.8368339941335354</v>
          </cell>
          <cell r="DM60">
            <v>5.4704611877676896</v>
          </cell>
          <cell r="DN60">
            <v>2.0597686123757608</v>
          </cell>
          <cell r="DO60">
            <v>3.4530024899180947</v>
          </cell>
          <cell r="DP60">
            <v>0.40638810478394216</v>
          </cell>
          <cell r="DR60">
            <v>2.6767064547057906</v>
          </cell>
          <cell r="DS60">
            <v>2.7643974496601857</v>
          </cell>
          <cell r="DT60">
            <v>1.8931114024558673</v>
          </cell>
          <cell r="DU60">
            <v>1.985905903822097</v>
          </cell>
          <cell r="DV60">
            <v>2.5484293595522489</v>
          </cell>
          <cell r="DW60">
            <v>1.6725749602804352</v>
          </cell>
          <cell r="DX60">
            <v>2.6261338897293287</v>
          </cell>
          <cell r="DY60">
            <v>5.4704611877676674</v>
          </cell>
          <cell r="DZ60">
            <v>2.0597686123757608</v>
          </cell>
          <cell r="EA60">
            <v>3.2640895359275413</v>
          </cell>
          <cell r="EB60">
            <v>0.40638810478394216</v>
          </cell>
          <cell r="ED60">
            <v>2.5598615494374144</v>
          </cell>
          <cell r="EE60">
            <v>2.7643974496601857</v>
          </cell>
          <cell r="EF60">
            <v>0</v>
          </cell>
          <cell r="EG60">
            <v>1.9859059038221192</v>
          </cell>
          <cell r="EH60">
            <v>2.5484293595522489</v>
          </cell>
          <cell r="EI60">
            <v>1.6725749602804352</v>
          </cell>
          <cell r="EJ60">
            <v>1.4430517157376841</v>
          </cell>
          <cell r="EK60">
            <v>5.4704611877676896</v>
          </cell>
          <cell r="EL60">
            <v>2.0597686123757608</v>
          </cell>
          <cell r="EM60">
            <v>2.0876230775382263</v>
          </cell>
          <cell r="EN60">
            <v>0.40638810478394216</v>
          </cell>
        </row>
        <row r="61">
          <cell r="A61">
            <v>38777</v>
          </cell>
          <cell r="B61">
            <v>1.8975344035810249</v>
          </cell>
          <cell r="C61">
            <v>2.9248045560066513</v>
          </cell>
          <cell r="D61">
            <v>0</v>
          </cell>
          <cell r="E61">
            <v>2.1011402090583648</v>
          </cell>
          <cell r="F61">
            <v>2.7095114486948235</v>
          </cell>
          <cell r="G61">
            <v>1.780589357771853</v>
          </cell>
          <cell r="H61">
            <v>-0.47457464722154463</v>
          </cell>
          <cell r="I61">
            <v>5.7988347735798502</v>
          </cell>
          <cell r="J61">
            <v>2.1972177196680787</v>
          </cell>
          <cell r="K61">
            <v>0.77706669392294858</v>
          </cell>
          <cell r="L61">
            <v>0.42996921985087394</v>
          </cell>
          <cell r="N61">
            <v>2.7866577908269408</v>
          </cell>
          <cell r="O61">
            <v>2.9248045560066758</v>
          </cell>
          <cell r="P61">
            <v>2.0156046021663778</v>
          </cell>
          <cell r="Q61">
            <v>2.1011402090583648</v>
          </cell>
          <cell r="R61">
            <v>2.7095114486948235</v>
          </cell>
          <cell r="S61">
            <v>1.7805893577718774</v>
          </cell>
          <cell r="T61">
            <v>2.3435533201171515</v>
          </cell>
          <cell r="U61">
            <v>5.7988347735798502</v>
          </cell>
          <cell r="V61">
            <v>2.1972177196680787</v>
          </cell>
          <cell r="W61">
            <v>2.9078545774094247</v>
          </cell>
          <cell r="X61">
            <v>0.42996921985087394</v>
          </cell>
          <cell r="Z61">
            <v>2.6223064163169996</v>
          </cell>
          <cell r="AA61">
            <v>2.9248045560066513</v>
          </cell>
          <cell r="AB61">
            <v>2.0156046021664022</v>
          </cell>
          <cell r="AC61">
            <v>2.10114020905834</v>
          </cell>
          <cell r="AD61">
            <v>2.7095114486948235</v>
          </cell>
          <cell r="AE61">
            <v>1.780589357771853</v>
          </cell>
          <cell r="AF61">
            <v>2.1243577964263789</v>
          </cell>
          <cell r="AG61">
            <v>5.7988347735798502</v>
          </cell>
          <cell r="AH61">
            <v>2.1972177196680787</v>
          </cell>
          <cell r="AI61">
            <v>2.9287618173552037</v>
          </cell>
          <cell r="AJ61">
            <v>0.42996921985087394</v>
          </cell>
          <cell r="AL61">
            <v>1.8519462104758633</v>
          </cell>
          <cell r="AM61">
            <v>2.9248045560066513</v>
          </cell>
          <cell r="AN61">
            <v>2.0156046021663778</v>
          </cell>
          <cell r="AO61">
            <v>2.1011402090583648</v>
          </cell>
          <cell r="AP61">
            <v>2.7095114486948235</v>
          </cell>
          <cell r="AQ61">
            <v>1.7805893577718774</v>
          </cell>
          <cell r="AR61">
            <v>-7.2539241540752322E-2</v>
          </cell>
          <cell r="AS61">
            <v>5.7988347735798502</v>
          </cell>
          <cell r="AT61">
            <v>2.1972177196680542</v>
          </cell>
          <cell r="AU61">
            <v>0.15099827320059414</v>
          </cell>
          <cell r="AV61">
            <v>0.42996921985087394</v>
          </cell>
          <cell r="AX61">
            <v>2.7379848723042777</v>
          </cell>
          <cell r="AY61">
            <v>2.9248045560066513</v>
          </cell>
          <cell r="AZ61">
            <v>2.0156046021664022</v>
          </cell>
          <cell r="BA61">
            <v>2.1011402090583648</v>
          </cell>
          <cell r="BB61">
            <v>2.7095114486948235</v>
          </cell>
          <cell r="BC61">
            <v>1.7805893577718774</v>
          </cell>
          <cell r="BD61">
            <v>2.457948164052028</v>
          </cell>
          <cell r="BE61">
            <v>5.7988347735798502</v>
          </cell>
          <cell r="BF61">
            <v>2.1972177196680542</v>
          </cell>
          <cell r="BG61">
            <v>3.140342569879055</v>
          </cell>
          <cell r="BH61">
            <v>0.42996921985087394</v>
          </cell>
          <cell r="BJ61">
            <v>2.1993307659255112</v>
          </cell>
          <cell r="BK61">
            <v>2.9248045560066513</v>
          </cell>
          <cell r="BL61">
            <v>0</v>
          </cell>
          <cell r="BM61">
            <v>2.1011402090583648</v>
          </cell>
          <cell r="BN61">
            <v>2.7095114486948235</v>
          </cell>
          <cell r="BO61">
            <v>1.7805893577718774</v>
          </cell>
          <cell r="BP61">
            <v>0.57468216956894924</v>
          </cell>
          <cell r="BQ61">
            <v>5.7988347735798502</v>
          </cell>
          <cell r="BR61">
            <v>2.1972177196680542</v>
          </cell>
          <cell r="BS61">
            <v>1.1319362125383974</v>
          </cell>
          <cell r="BT61">
            <v>0.42996921985087394</v>
          </cell>
          <cell r="BV61">
            <v>2.6005899958772671</v>
          </cell>
          <cell r="BW61">
            <v>2.9248045560066513</v>
          </cell>
          <cell r="BX61">
            <v>0</v>
          </cell>
          <cell r="BY61">
            <v>2.10114020905834</v>
          </cell>
          <cell r="BZ61">
            <v>2.7095114486948235</v>
          </cell>
          <cell r="CA61">
            <v>1.7805893577718774</v>
          </cell>
          <cell r="CB61">
            <v>2.2506020489845295</v>
          </cell>
          <cell r="CC61">
            <v>5.7988347735798502</v>
          </cell>
          <cell r="CD61">
            <v>2.1972177196680542</v>
          </cell>
          <cell r="CE61">
            <v>3.2049639463669815</v>
          </cell>
          <cell r="CF61">
            <v>0.42996921985087394</v>
          </cell>
          <cell r="CH61">
            <v>2.9200518285747767</v>
          </cell>
          <cell r="CI61">
            <v>2.9248045560066513</v>
          </cell>
          <cell r="CJ61">
            <v>2.0156046021664022</v>
          </cell>
          <cell r="CK61">
            <v>2.1011402090583648</v>
          </cell>
          <cell r="CL61">
            <v>2.7095114486948235</v>
          </cell>
          <cell r="CM61">
            <v>1.7805893577718774</v>
          </cell>
          <cell r="CN61">
            <v>2.7792106707898609</v>
          </cell>
          <cell r="CO61">
            <v>5.7988347735798502</v>
          </cell>
          <cell r="CP61">
            <v>2.1972177196680542</v>
          </cell>
          <cell r="CQ61">
            <v>3.5477449122501636</v>
          </cell>
          <cell r="CR61">
            <v>0.42996921985087394</v>
          </cell>
          <cell r="CT61">
            <v>2.3806291093817267</v>
          </cell>
          <cell r="CU61">
            <v>2.9248045560066758</v>
          </cell>
          <cell r="CV61">
            <v>2.0156046021663778</v>
          </cell>
          <cell r="CW61">
            <v>2.1011402090583648</v>
          </cell>
          <cell r="CX61">
            <v>2.7095114486948235</v>
          </cell>
          <cell r="CY61">
            <v>1.7805893577718774</v>
          </cell>
          <cell r="CZ61">
            <v>1.6120668452356166</v>
          </cell>
          <cell r="DA61">
            <v>5.7988347735798502</v>
          </cell>
          <cell r="DB61">
            <v>2.1972177196680542</v>
          </cell>
          <cell r="DC61">
            <v>1.8202904973360916</v>
          </cell>
          <cell r="DD61">
            <v>0.42996921985087394</v>
          </cell>
          <cell r="DF61">
            <v>2.9483391500258138</v>
          </cell>
          <cell r="DG61">
            <v>2.9248045560066513</v>
          </cell>
          <cell r="DH61">
            <v>2.0156046021663778</v>
          </cell>
          <cell r="DI61">
            <v>2.1011402090583648</v>
          </cell>
          <cell r="DJ61">
            <v>2.7095114486948235</v>
          </cell>
          <cell r="DK61">
            <v>1.7805893577718774</v>
          </cell>
          <cell r="DL61">
            <v>2.5868331833786962</v>
          </cell>
          <cell r="DM61">
            <v>5.7988347735798502</v>
          </cell>
          <cell r="DN61">
            <v>2.1972177196680542</v>
          </cell>
          <cell r="DO61">
            <v>3.2714419034314357</v>
          </cell>
          <cell r="DP61">
            <v>0.42996921985087394</v>
          </cell>
          <cell r="DR61">
            <v>2.7524942041414757</v>
          </cell>
          <cell r="DS61">
            <v>2.9248045560066513</v>
          </cell>
          <cell r="DT61">
            <v>2.0156046021663778</v>
          </cell>
          <cell r="DU61">
            <v>2.1011402090583648</v>
          </cell>
          <cell r="DV61">
            <v>2.7095114486948479</v>
          </cell>
          <cell r="DW61">
            <v>1.7805893577718774</v>
          </cell>
          <cell r="DX61">
            <v>2.4541818488613956</v>
          </cell>
          <cell r="DY61">
            <v>5.7988347735798502</v>
          </cell>
          <cell r="DZ61">
            <v>2.1972177196680542</v>
          </cell>
          <cell r="EA61">
            <v>3.1801137491103426</v>
          </cell>
          <cell r="EB61">
            <v>0.42996921985087394</v>
          </cell>
          <cell r="ED61">
            <v>2.2038963364489295</v>
          </cell>
          <cell r="EE61">
            <v>2.9248045560066513</v>
          </cell>
          <cell r="EF61">
            <v>0</v>
          </cell>
          <cell r="EG61">
            <v>2.1011402090583648</v>
          </cell>
          <cell r="EH61">
            <v>2.7095114486948235</v>
          </cell>
          <cell r="EI61">
            <v>1.780589357771853</v>
          </cell>
          <cell r="EJ61">
            <v>-3.8698000618868416</v>
          </cell>
          <cell r="EK61">
            <v>5.7988347735798502</v>
          </cell>
          <cell r="EL61">
            <v>2.1972177196680787</v>
          </cell>
          <cell r="EM61">
            <v>-3.0508675318443554</v>
          </cell>
          <cell r="EN61">
            <v>0.42996921985087394</v>
          </cell>
        </row>
        <row r="62">
          <cell r="A62">
            <v>39142</v>
          </cell>
          <cell r="B62">
            <v>3.6149221300515233</v>
          </cell>
          <cell r="C62">
            <v>1.3538584694525004</v>
          </cell>
          <cell r="D62">
            <v>0</v>
          </cell>
          <cell r="E62">
            <v>0.97259369406371932</v>
          </cell>
          <cell r="F62">
            <v>1.2599901189236939</v>
          </cell>
          <cell r="G62">
            <v>0.8290657964659357</v>
          </cell>
          <cell r="H62">
            <v>8.9325824284078212</v>
          </cell>
          <cell r="I62">
            <v>2.6890939250750789</v>
          </cell>
          <cell r="J62">
            <v>1.0250148401169428</v>
          </cell>
          <cell r="K62">
            <v>8.0240136840062029</v>
          </cell>
          <cell r="L62">
            <v>0.19902782389827861</v>
          </cell>
          <cell r="N62">
            <v>1.7371200157181299</v>
          </cell>
          <cell r="O62">
            <v>1.3538584694525004</v>
          </cell>
          <cell r="P62">
            <v>0.93863304427790861</v>
          </cell>
          <cell r="Q62">
            <v>0.97259369406371932</v>
          </cell>
          <cell r="R62">
            <v>1.2599901189236939</v>
          </cell>
          <cell r="S62">
            <v>0.8290657964659357</v>
          </cell>
          <cell r="T62">
            <v>2.2287593611327723</v>
          </cell>
          <cell r="U62">
            <v>2.6890939250750789</v>
          </cell>
          <cell r="V62">
            <v>1.025014840116929</v>
          </cell>
          <cell r="W62">
            <v>2.6694759393331768</v>
          </cell>
          <cell r="X62">
            <v>0.19902782389827861</v>
          </cell>
          <cell r="Z62">
            <v>2.0807536724619879</v>
          </cell>
          <cell r="AA62">
            <v>1.3538584694525004</v>
          </cell>
          <cell r="AB62">
            <v>0.93863304427789485</v>
          </cell>
          <cell r="AC62">
            <v>0.97259369406373308</v>
          </cell>
          <cell r="AD62">
            <v>1.2599901189236939</v>
          </cell>
          <cell r="AE62">
            <v>0.8290657964659357</v>
          </cell>
          <cell r="AF62">
            <v>3.7339033410571991</v>
          </cell>
          <cell r="AG62">
            <v>2.6890939250750789</v>
          </cell>
          <cell r="AH62">
            <v>1.025014840116929</v>
          </cell>
          <cell r="AI62">
            <v>3.7644632073992357</v>
          </cell>
          <cell r="AJ62">
            <v>0.19902782389827861</v>
          </cell>
          <cell r="AL62">
            <v>2.6520036598481012</v>
          </cell>
          <cell r="AM62">
            <v>1.3538584694525004</v>
          </cell>
          <cell r="AN62">
            <v>0.93863304427790861</v>
          </cell>
          <cell r="AO62">
            <v>0.97259369406373308</v>
          </cell>
          <cell r="AP62">
            <v>1.2599901189237077</v>
          </cell>
          <cell r="AQ62">
            <v>0.82906579646592193</v>
          </cell>
          <cell r="AR62">
            <v>4.8468971785162216</v>
          </cell>
          <cell r="AS62">
            <v>2.6890939250750652</v>
          </cell>
          <cell r="AT62">
            <v>1.0250148401169428</v>
          </cell>
          <cell r="AU62">
            <v>5.6690298080964494</v>
          </cell>
          <cell r="AV62">
            <v>0.19902782389827861</v>
          </cell>
          <cell r="AX62">
            <v>2.6226678868844777</v>
          </cell>
          <cell r="AY62">
            <v>1.3538584694525144</v>
          </cell>
          <cell r="AZ62">
            <v>0.93863304427790861</v>
          </cell>
          <cell r="BA62">
            <v>0.97259369406371932</v>
          </cell>
          <cell r="BB62">
            <v>1.2599901189237077</v>
          </cell>
          <cell r="BC62">
            <v>0.8290657964659357</v>
          </cell>
          <cell r="BD62">
            <v>5.2866294796022402</v>
          </cell>
          <cell r="BE62">
            <v>2.6890939250750652</v>
          </cell>
          <cell r="BF62">
            <v>1.0250148401169428</v>
          </cell>
          <cell r="BG62">
            <v>5.5820835324716427</v>
          </cell>
          <cell r="BH62">
            <v>0.19902782389827861</v>
          </cell>
          <cell r="BJ62">
            <v>3.3689395889766383</v>
          </cell>
          <cell r="BK62">
            <v>1.3538584694525004</v>
          </cell>
          <cell r="BL62">
            <v>0</v>
          </cell>
          <cell r="BM62">
            <v>0.97259369406371932</v>
          </cell>
          <cell r="BN62">
            <v>1.2599901189236939</v>
          </cell>
          <cell r="BO62">
            <v>0.8290657964659357</v>
          </cell>
          <cell r="BP62">
            <v>13.659285610386233</v>
          </cell>
          <cell r="BQ62">
            <v>2.6890939250750789</v>
          </cell>
          <cell r="BR62">
            <v>1.0250148401169428</v>
          </cell>
          <cell r="BS62">
            <v>14.565004751689054</v>
          </cell>
          <cell r="BT62">
            <v>0.19902782389827861</v>
          </cell>
          <cell r="BV62">
            <v>2.5917462507206945</v>
          </cell>
          <cell r="BW62">
            <v>1.3538584694525004</v>
          </cell>
          <cell r="BX62">
            <v>0</v>
          </cell>
          <cell r="BY62">
            <v>0.97259369406371932</v>
          </cell>
          <cell r="BZ62">
            <v>1.2599901189236939</v>
          </cell>
          <cell r="CA62">
            <v>0.82906579646592193</v>
          </cell>
          <cell r="CB62">
            <v>6.5386609211147748</v>
          </cell>
          <cell r="CC62">
            <v>2.6890939250750789</v>
          </cell>
          <cell r="CD62">
            <v>1.0250148401169428</v>
          </cell>
          <cell r="CE62">
            <v>5.2314429771368607</v>
          </cell>
          <cell r="CF62">
            <v>0.19902782389827861</v>
          </cell>
          <cell r="CH62">
            <v>1.8128091558323289</v>
          </cell>
          <cell r="CI62">
            <v>1.3538584694525004</v>
          </cell>
          <cell r="CJ62">
            <v>0.93863304427790861</v>
          </cell>
          <cell r="CK62">
            <v>0.97259369406373308</v>
          </cell>
          <cell r="CL62">
            <v>1.2599901189236939</v>
          </cell>
          <cell r="CM62">
            <v>0.8290657964659357</v>
          </cell>
          <cell r="CN62">
            <v>2.8419888432913756</v>
          </cell>
          <cell r="CO62">
            <v>2.6890939250750789</v>
          </cell>
          <cell r="CP62">
            <v>1.0250148401169428</v>
          </cell>
          <cell r="CQ62">
            <v>2.7934170284730202</v>
          </cell>
          <cell r="CR62">
            <v>0.19902782389827861</v>
          </cell>
          <cell r="CT62">
            <v>2.7971762829597679</v>
          </cell>
          <cell r="CU62">
            <v>1.3538584694525004</v>
          </cell>
          <cell r="CV62">
            <v>0.93863304427789485</v>
          </cell>
          <cell r="CW62">
            <v>0.97259369406373308</v>
          </cell>
          <cell r="CX62">
            <v>1.2599901189237077</v>
          </cell>
          <cell r="CY62">
            <v>0.8290657964659357</v>
          </cell>
          <cell r="CZ62">
            <v>6.3846444286356894</v>
          </cell>
          <cell r="DA62">
            <v>2.6890939250750652</v>
          </cell>
          <cell r="DB62">
            <v>1.0250148401169428</v>
          </cell>
          <cell r="DC62">
            <v>8.27040849056851</v>
          </cell>
          <cell r="DD62">
            <v>0.19902782389827861</v>
          </cell>
          <cell r="DF62">
            <v>1.9409385905293064</v>
          </cell>
          <cell r="DG62">
            <v>1.3538584694525004</v>
          </cell>
          <cell r="DH62">
            <v>0.93863304427792238</v>
          </cell>
          <cell r="DI62">
            <v>0.97259369406373308</v>
          </cell>
          <cell r="DJ62">
            <v>1.2599901189236939</v>
          </cell>
          <cell r="DK62">
            <v>0.8290657964659357</v>
          </cell>
          <cell r="DL62">
            <v>2.8614089532729658</v>
          </cell>
          <cell r="DM62">
            <v>2.6890939250750652</v>
          </cell>
          <cell r="DN62">
            <v>1.0250148401169428</v>
          </cell>
          <cell r="DO62">
            <v>3.1677946467062839</v>
          </cell>
          <cell r="DP62">
            <v>0.19902782389827861</v>
          </cell>
          <cell r="DR62">
            <v>2.784019864285936</v>
          </cell>
          <cell r="DS62">
            <v>1.3538584694525004</v>
          </cell>
          <cell r="DT62">
            <v>0.93863304427790861</v>
          </cell>
          <cell r="DU62">
            <v>0.97259369406373308</v>
          </cell>
          <cell r="DV62">
            <v>1.2599901189236939</v>
          </cell>
          <cell r="DW62">
            <v>0.8290657964659357</v>
          </cell>
          <cell r="DX62">
            <v>5.7945482629671909</v>
          </cell>
          <cell r="DY62">
            <v>2.6890939250750652</v>
          </cell>
          <cell r="DZ62">
            <v>1.0250148401169428</v>
          </cell>
          <cell r="EA62">
            <v>5.8002193264837709</v>
          </cell>
          <cell r="EB62">
            <v>0.19902782389827861</v>
          </cell>
          <cell r="ED62">
            <v>3.0106500454059715</v>
          </cell>
          <cell r="EE62">
            <v>1.3538584694525004</v>
          </cell>
          <cell r="EF62">
            <v>0</v>
          </cell>
          <cell r="EG62">
            <v>0.97259369406373308</v>
          </cell>
          <cell r="EH62">
            <v>1.2599901189236939</v>
          </cell>
          <cell r="EI62">
            <v>0.8290657964659357</v>
          </cell>
          <cell r="EJ62">
            <v>19.308784233391034</v>
          </cell>
          <cell r="EK62">
            <v>2.6890939250750652</v>
          </cell>
          <cell r="EL62">
            <v>1.0250148401169428</v>
          </cell>
          <cell r="EM62">
            <v>19.229635486463867</v>
          </cell>
          <cell r="EN62">
            <v>0.19902782389827861</v>
          </cell>
        </row>
        <row r="63">
          <cell r="A63">
            <v>39508</v>
          </cell>
          <cell r="B63">
            <v>2.1263683559731961</v>
          </cell>
          <cell r="C63">
            <v>2.0492862126600522</v>
          </cell>
          <cell r="D63">
            <v>0</v>
          </cell>
          <cell r="E63">
            <v>1.4721796204967539</v>
          </cell>
          <cell r="F63">
            <v>1.9143671034484104</v>
          </cell>
          <cell r="G63">
            <v>1.2609820621091425</v>
          </cell>
          <cell r="H63">
            <v>2.1868426738338482</v>
          </cell>
          <cell r="I63">
            <v>4.0765475773228923</v>
          </cell>
          <cell r="J63">
            <v>1.5614674699144035</v>
          </cell>
          <cell r="K63">
            <v>2.6956748658318559</v>
          </cell>
          <cell r="L63">
            <v>0.30126116877045322</v>
          </cell>
          <cell r="N63">
            <v>2.1901125319189862</v>
          </cell>
          <cell r="O63">
            <v>2.0492862126600309</v>
          </cell>
          <cell r="P63">
            <v>1.4278519267338725</v>
          </cell>
          <cell r="Q63">
            <v>1.4721796204967539</v>
          </cell>
          <cell r="R63">
            <v>1.914367103448432</v>
          </cell>
          <cell r="S63">
            <v>1.2609820621091425</v>
          </cell>
          <cell r="T63">
            <v>2.1868426738338056</v>
          </cell>
          <cell r="U63">
            <v>4.076547577322871</v>
          </cell>
          <cell r="V63">
            <v>1.5614674699144035</v>
          </cell>
          <cell r="W63">
            <v>2.6956748658318128</v>
          </cell>
          <cell r="X63">
            <v>0.30126116877045322</v>
          </cell>
          <cell r="Z63">
            <v>2.0845922041705434</v>
          </cell>
          <cell r="AA63">
            <v>2.0492862126600522</v>
          </cell>
          <cell r="AB63">
            <v>1.4278519267338938</v>
          </cell>
          <cell r="AC63">
            <v>1.4721796204967323</v>
          </cell>
          <cell r="AD63">
            <v>1.9143671034484104</v>
          </cell>
          <cell r="AE63">
            <v>1.2609820621091425</v>
          </cell>
          <cell r="AF63">
            <v>2.1868426738337194</v>
          </cell>
          <cell r="AG63">
            <v>4.076547577322871</v>
          </cell>
          <cell r="AH63">
            <v>1.5614674699144035</v>
          </cell>
          <cell r="AI63">
            <v>2.6956748658317484</v>
          </cell>
          <cell r="AJ63">
            <v>0.30126116877045322</v>
          </cell>
          <cell r="AL63">
            <v>2.154994555462153</v>
          </cell>
          <cell r="AM63">
            <v>2.0492862126600522</v>
          </cell>
          <cell r="AN63">
            <v>1.4278519267338725</v>
          </cell>
          <cell r="AO63">
            <v>1.4721796204967539</v>
          </cell>
          <cell r="AP63">
            <v>1.9143671034484104</v>
          </cell>
          <cell r="AQ63">
            <v>1.2609820621091425</v>
          </cell>
          <cell r="AR63">
            <v>2.1868426738338482</v>
          </cell>
          <cell r="AS63">
            <v>4.076547577322871</v>
          </cell>
          <cell r="AT63">
            <v>1.5614674699144035</v>
          </cell>
          <cell r="AU63">
            <v>2.6956748658318772</v>
          </cell>
          <cell r="AV63">
            <v>0.30126116877045322</v>
          </cell>
          <cell r="AX63">
            <v>2.1005017365823386</v>
          </cell>
          <cell r="AY63">
            <v>2.0492862126600522</v>
          </cell>
          <cell r="AZ63">
            <v>1.4278519267338725</v>
          </cell>
          <cell r="BA63">
            <v>1.4721796204967539</v>
          </cell>
          <cell r="BB63">
            <v>1.9143671034484104</v>
          </cell>
          <cell r="BC63">
            <v>1.2609820621091425</v>
          </cell>
          <cell r="BD63">
            <v>2.1868426738338482</v>
          </cell>
          <cell r="BE63">
            <v>4.076547577322871</v>
          </cell>
          <cell r="BF63">
            <v>1.5614674699144035</v>
          </cell>
          <cell r="BG63">
            <v>2.6956748658318772</v>
          </cell>
          <cell r="BH63">
            <v>0.30126116877045322</v>
          </cell>
          <cell r="BJ63">
            <v>1.8884851344388665</v>
          </cell>
          <cell r="BK63">
            <v>2.0492862126600522</v>
          </cell>
          <cell r="BL63">
            <v>0</v>
          </cell>
          <cell r="BM63">
            <v>1.4721796204967323</v>
          </cell>
          <cell r="BN63">
            <v>1.9143671034484104</v>
          </cell>
          <cell r="BO63">
            <v>1.2609820621091425</v>
          </cell>
          <cell r="BP63">
            <v>2.18684267383159</v>
          </cell>
          <cell r="BQ63">
            <v>4.076547577322871</v>
          </cell>
          <cell r="BR63">
            <v>1.5614674699144035</v>
          </cell>
          <cell r="BS63">
            <v>2.6956748658295115</v>
          </cell>
          <cell r="BT63">
            <v>0.30126116877045322</v>
          </cell>
          <cell r="BV63">
            <v>2.0078794855918902</v>
          </cell>
          <cell r="BW63">
            <v>2.0492862126600522</v>
          </cell>
          <cell r="BX63">
            <v>0</v>
          </cell>
          <cell r="BY63">
            <v>1.4721796204967323</v>
          </cell>
          <cell r="BZ63">
            <v>1.914367103448432</v>
          </cell>
          <cell r="CA63">
            <v>1.2609820621091425</v>
          </cell>
          <cell r="CB63">
            <v>2.1868426738341498</v>
          </cell>
          <cell r="CC63">
            <v>4.0765475773228923</v>
          </cell>
          <cell r="CD63">
            <v>1.5614674699144035</v>
          </cell>
          <cell r="CE63">
            <v>2.6956748658320926</v>
          </cell>
          <cell r="CF63">
            <v>0.30126116877045322</v>
          </cell>
          <cell r="CH63">
            <v>2.1524251405341754</v>
          </cell>
          <cell r="CI63">
            <v>2.0492862126600522</v>
          </cell>
          <cell r="CJ63">
            <v>1.427851926733851</v>
          </cell>
          <cell r="CK63">
            <v>1.4721796204967323</v>
          </cell>
          <cell r="CL63">
            <v>1.9143671034484104</v>
          </cell>
          <cell r="CM63">
            <v>1.2609820621091425</v>
          </cell>
          <cell r="CN63">
            <v>2.1868426738335471</v>
          </cell>
          <cell r="CO63">
            <v>4.076547577322871</v>
          </cell>
          <cell r="CP63">
            <v>1.5614674699144035</v>
          </cell>
          <cell r="CQ63">
            <v>2.6956748658316405</v>
          </cell>
          <cell r="CR63">
            <v>0.30126116877045322</v>
          </cell>
          <cell r="CT63">
            <v>2.017262977122436</v>
          </cell>
          <cell r="CU63">
            <v>2.0492862126600309</v>
          </cell>
          <cell r="CV63">
            <v>1.4278519267338725</v>
          </cell>
          <cell r="CW63">
            <v>1.4721796204967539</v>
          </cell>
          <cell r="CX63">
            <v>1.9143671034484104</v>
          </cell>
          <cell r="CY63">
            <v>1.2609820621091425</v>
          </cell>
          <cell r="CZ63">
            <v>2.1868426738338482</v>
          </cell>
          <cell r="DA63">
            <v>4.076547577322871</v>
          </cell>
          <cell r="DB63">
            <v>1.5614674699144035</v>
          </cell>
          <cell r="DC63">
            <v>2.6956748658318772</v>
          </cell>
          <cell r="DD63">
            <v>0.30126116877045322</v>
          </cell>
          <cell r="DF63">
            <v>2.2242281478779047</v>
          </cell>
          <cell r="DG63">
            <v>2.0492862126600522</v>
          </cell>
          <cell r="DH63">
            <v>1.4278519267338725</v>
          </cell>
          <cell r="DI63">
            <v>1.4721796204967323</v>
          </cell>
          <cell r="DJ63">
            <v>1.9143671034484104</v>
          </cell>
          <cell r="DK63">
            <v>1.2609820621091425</v>
          </cell>
          <cell r="DL63">
            <v>2.1868426738340849</v>
          </cell>
          <cell r="DM63">
            <v>4.076547577322871</v>
          </cell>
          <cell r="DN63">
            <v>1.5614674699144035</v>
          </cell>
          <cell r="DO63">
            <v>2.6956748658321139</v>
          </cell>
          <cell r="DP63">
            <v>0.30126116877045322</v>
          </cell>
          <cell r="DR63">
            <v>2.1117650742194183</v>
          </cell>
          <cell r="DS63">
            <v>2.0492862126600522</v>
          </cell>
          <cell r="DT63">
            <v>1.4278519267338725</v>
          </cell>
          <cell r="DU63">
            <v>1.4721796204967323</v>
          </cell>
          <cell r="DV63">
            <v>1.9143671034484104</v>
          </cell>
          <cell r="DW63">
            <v>1.2609820621091641</v>
          </cell>
          <cell r="DX63">
            <v>2.1868426738331816</v>
          </cell>
          <cell r="DY63">
            <v>4.0765475773228923</v>
          </cell>
          <cell r="DZ63">
            <v>1.5614674699144035</v>
          </cell>
          <cell r="EA63">
            <v>2.6956748658312319</v>
          </cell>
          <cell r="EB63">
            <v>0.30126116877045322</v>
          </cell>
          <cell r="ED63">
            <v>2.0609903707124344</v>
          </cell>
          <cell r="EE63">
            <v>2.0492862126600522</v>
          </cell>
          <cell r="EF63">
            <v>0</v>
          </cell>
          <cell r="EG63">
            <v>1.4721796204967539</v>
          </cell>
          <cell r="EH63">
            <v>1.9143671034484104</v>
          </cell>
          <cell r="EI63">
            <v>1.2609820621091641</v>
          </cell>
          <cell r="EJ63">
            <v>2.1868426738319124</v>
          </cell>
          <cell r="EK63">
            <v>4.076547577322871</v>
          </cell>
          <cell r="EL63">
            <v>1.5614674699144035</v>
          </cell>
          <cell r="EM63">
            <v>2.6956748658299632</v>
          </cell>
          <cell r="EN63">
            <v>0.30126116877045322</v>
          </cell>
        </row>
        <row r="64">
          <cell r="A64">
            <v>39873</v>
          </cell>
          <cell r="B64">
            <v>1.9297004869092804</v>
          </cell>
          <cell r="C64">
            <v>1.8472647371809037</v>
          </cell>
          <cell r="D64">
            <v>0</v>
          </cell>
          <cell r="E64">
            <v>1.3270501128341259</v>
          </cell>
          <cell r="F64">
            <v>1.7318517411453074</v>
          </cell>
          <cell r="G64">
            <v>1.1419573740258848</v>
          </cell>
          <cell r="H64">
            <v>1.9716965927243</v>
          </cell>
          <cell r="I64">
            <v>3.6800856196050482</v>
          </cell>
          <cell r="J64">
            <v>1.4162198606647707</v>
          </cell>
          <cell r="K64">
            <v>2.4439801630188067</v>
          </cell>
          <cell r="L64">
            <v>0.27156243125298063</v>
          </cell>
          <cell r="N64">
            <v>1.9869445034773614</v>
          </cell>
          <cell r="O64">
            <v>1.8472647371809037</v>
          </cell>
          <cell r="P64">
            <v>1.2933010366445685</v>
          </cell>
          <cell r="Q64">
            <v>1.3270501128341259</v>
          </cell>
          <cell r="R64">
            <v>1.7318517411453074</v>
          </cell>
          <cell r="S64">
            <v>1.1419573740258848</v>
          </cell>
          <cell r="T64">
            <v>1.9716965927251369</v>
          </cell>
          <cell r="U64">
            <v>3.6800856196050482</v>
          </cell>
          <cell r="V64">
            <v>1.4162198606647707</v>
          </cell>
          <cell r="W64">
            <v>2.4439801630195577</v>
          </cell>
          <cell r="X64">
            <v>0.27156243125298063</v>
          </cell>
          <cell r="Z64">
            <v>1.891074049837016</v>
          </cell>
          <cell r="AA64">
            <v>1.8472647371809037</v>
          </cell>
          <cell r="AB64">
            <v>1.2933010366445685</v>
          </cell>
          <cell r="AC64">
            <v>1.3270501128341259</v>
          </cell>
          <cell r="AD64">
            <v>1.7318517411453289</v>
          </cell>
          <cell r="AE64">
            <v>1.1419573740259064</v>
          </cell>
          <cell r="AF64">
            <v>1.9716965927252013</v>
          </cell>
          <cell r="AG64">
            <v>3.6800856196050482</v>
          </cell>
          <cell r="AH64">
            <v>1.4162198606647707</v>
          </cell>
          <cell r="AI64">
            <v>2.443980163019579</v>
          </cell>
          <cell r="AJ64">
            <v>0.27156243125298063</v>
          </cell>
          <cell r="AL64">
            <v>1.9550896897227776</v>
          </cell>
          <cell r="AM64">
            <v>1.8472647371809037</v>
          </cell>
          <cell r="AN64">
            <v>1.2933010366445685</v>
          </cell>
          <cell r="AO64">
            <v>1.3270501128341259</v>
          </cell>
          <cell r="AP64">
            <v>1.7318517411453289</v>
          </cell>
          <cell r="AQ64">
            <v>1.1419573740259064</v>
          </cell>
          <cell r="AR64">
            <v>1.9716965927253942</v>
          </cell>
          <cell r="AS64">
            <v>3.6800856196050482</v>
          </cell>
          <cell r="AT64">
            <v>1.4162198606647707</v>
          </cell>
          <cell r="AU64">
            <v>2.4439801630198579</v>
          </cell>
          <cell r="AV64">
            <v>0.27156243125300211</v>
          </cell>
          <cell r="AX64">
            <v>1.9055896262338612</v>
          </cell>
          <cell r="AY64">
            <v>1.8472647371809037</v>
          </cell>
          <cell r="AZ64">
            <v>1.2933010366445685</v>
          </cell>
          <cell r="BA64">
            <v>1.3270501128341259</v>
          </cell>
          <cell r="BB64">
            <v>1.7318517411453289</v>
          </cell>
          <cell r="BC64">
            <v>1.1419573740259064</v>
          </cell>
          <cell r="BD64">
            <v>1.9716965927250509</v>
          </cell>
          <cell r="BE64">
            <v>3.6800856196050482</v>
          </cell>
          <cell r="BF64">
            <v>1.4162198606647707</v>
          </cell>
          <cell r="BG64">
            <v>2.443980163019472</v>
          </cell>
          <cell r="BH64">
            <v>0.27156243125298063</v>
          </cell>
          <cell r="BJ64">
            <v>1.7120532501703867</v>
          </cell>
          <cell r="BK64">
            <v>1.8472647371809037</v>
          </cell>
          <cell r="BL64">
            <v>0</v>
          </cell>
          <cell r="BM64">
            <v>1.3270501128341259</v>
          </cell>
          <cell r="BN64">
            <v>1.7318517411453289</v>
          </cell>
          <cell r="BO64">
            <v>1.1419573740258848</v>
          </cell>
          <cell r="BP64">
            <v>1.9716965927265746</v>
          </cell>
          <cell r="BQ64">
            <v>3.6800856196050482</v>
          </cell>
          <cell r="BR64">
            <v>1.4162198606647707</v>
          </cell>
          <cell r="BS64">
            <v>2.4439801630210383</v>
          </cell>
          <cell r="BT64">
            <v>0.27156243125298063</v>
          </cell>
          <cell r="BV64">
            <v>1.8221234224852001</v>
          </cell>
          <cell r="BW64">
            <v>1.8472647371809037</v>
          </cell>
          <cell r="BX64">
            <v>0</v>
          </cell>
          <cell r="BY64">
            <v>1.3270501128341259</v>
          </cell>
          <cell r="BZ64">
            <v>1.7318517411453074</v>
          </cell>
          <cell r="CA64">
            <v>1.1419573740259064</v>
          </cell>
          <cell r="CB64">
            <v>1.971696592724772</v>
          </cell>
          <cell r="CC64">
            <v>3.6800856196050264</v>
          </cell>
          <cell r="CD64">
            <v>1.4162198606647707</v>
          </cell>
          <cell r="CE64">
            <v>2.4439801630192788</v>
          </cell>
          <cell r="CF64">
            <v>0.27156243125300211</v>
          </cell>
          <cell r="CH64">
            <v>1.95601688845497</v>
          </cell>
          <cell r="CI64">
            <v>1.8472647371809037</v>
          </cell>
          <cell r="CJ64">
            <v>1.2933010366445685</v>
          </cell>
          <cell r="CK64">
            <v>1.3270501128341472</v>
          </cell>
          <cell r="CL64">
            <v>1.7318517411453289</v>
          </cell>
          <cell r="CM64">
            <v>1.1419573740259064</v>
          </cell>
          <cell r="CN64">
            <v>1.9716965927253729</v>
          </cell>
          <cell r="CO64">
            <v>3.6800856196050482</v>
          </cell>
          <cell r="CP64">
            <v>1.4162198606647707</v>
          </cell>
          <cell r="CQ64">
            <v>2.4439801630197078</v>
          </cell>
          <cell r="CR64">
            <v>0.27156243125298063</v>
          </cell>
          <cell r="CT64">
            <v>1.8303684499840545</v>
          </cell>
          <cell r="CU64">
            <v>1.8472647371809037</v>
          </cell>
          <cell r="CV64">
            <v>1.2933010366445685</v>
          </cell>
          <cell r="CW64">
            <v>1.3270501128341259</v>
          </cell>
          <cell r="CX64">
            <v>1.7318517411453074</v>
          </cell>
          <cell r="CY64">
            <v>1.1419573740259064</v>
          </cell>
          <cell r="CZ64">
            <v>1.9716965927255661</v>
          </cell>
          <cell r="DA64">
            <v>3.6800856196050482</v>
          </cell>
          <cell r="DB64">
            <v>1.4162198606647707</v>
          </cell>
          <cell r="DC64">
            <v>2.4439801630201154</v>
          </cell>
          <cell r="DD64">
            <v>0.27156243125300211</v>
          </cell>
          <cell r="DF64">
            <v>2.0181573538797348</v>
          </cell>
          <cell r="DG64">
            <v>1.8472647371809037</v>
          </cell>
          <cell r="DH64">
            <v>1.293301036644547</v>
          </cell>
          <cell r="DI64">
            <v>1.3270501128341259</v>
          </cell>
          <cell r="DJ64">
            <v>1.7318517411453289</v>
          </cell>
          <cell r="DK64">
            <v>1.1419573740259064</v>
          </cell>
          <cell r="DL64">
            <v>1.9716965927249008</v>
          </cell>
          <cell r="DM64">
            <v>3.6800856196050264</v>
          </cell>
          <cell r="DN64">
            <v>1.4162198606647707</v>
          </cell>
          <cell r="DO64">
            <v>2.4439801630193214</v>
          </cell>
          <cell r="DP64">
            <v>0.27156243125300211</v>
          </cell>
          <cell r="DR64">
            <v>1.9161126866702238</v>
          </cell>
          <cell r="DS64">
            <v>1.8472647371809037</v>
          </cell>
          <cell r="DT64">
            <v>1.2933010366445685</v>
          </cell>
          <cell r="DU64">
            <v>1.3270501128341259</v>
          </cell>
          <cell r="DV64">
            <v>1.7318517411453289</v>
          </cell>
          <cell r="DW64">
            <v>1.1419573740258633</v>
          </cell>
          <cell r="DX64">
            <v>1.9716965927250725</v>
          </cell>
          <cell r="DY64">
            <v>3.6800856196050482</v>
          </cell>
          <cell r="DZ64">
            <v>1.4162198606647707</v>
          </cell>
          <cell r="EA64">
            <v>2.4439801630194933</v>
          </cell>
          <cell r="EB64">
            <v>0.27156243125300211</v>
          </cell>
          <cell r="ED64">
            <v>1.8709086541369047</v>
          </cell>
          <cell r="EE64">
            <v>1.8472647371809037</v>
          </cell>
          <cell r="EF64">
            <v>0</v>
          </cell>
          <cell r="EG64">
            <v>1.3270501128341259</v>
          </cell>
          <cell r="EH64">
            <v>1.7318517411453074</v>
          </cell>
          <cell r="EI64">
            <v>1.1419573740258848</v>
          </cell>
          <cell r="EJ64">
            <v>1.9716965927250725</v>
          </cell>
          <cell r="EK64">
            <v>3.6800856196050482</v>
          </cell>
          <cell r="EL64">
            <v>1.4162198606647707</v>
          </cell>
          <cell r="EM64">
            <v>2.443980163019472</v>
          </cell>
          <cell r="EN64">
            <v>0.27156243125298063</v>
          </cell>
        </row>
        <row r="65">
          <cell r="A65">
            <v>40238</v>
          </cell>
          <cell r="B65">
            <v>1.8783807991013424</v>
          </cell>
          <cell r="C65">
            <v>1.7872253448131392</v>
          </cell>
          <cell r="D65">
            <v>0</v>
          </cell>
          <cell r="E65">
            <v>1.283918621818011</v>
          </cell>
          <cell r="F65">
            <v>1.680944282662187</v>
          </cell>
          <cell r="G65">
            <v>1.1094563634095589</v>
          </cell>
          <cell r="H65">
            <v>1.9079959072293247</v>
          </cell>
          <cell r="I65">
            <v>3.5652352066289366</v>
          </cell>
          <cell r="J65">
            <v>1.3777821002062178</v>
          </cell>
          <cell r="K65">
            <v>2.3769293860987268</v>
          </cell>
          <cell r="L65">
            <v>0.26273617416221223</v>
          </cell>
          <cell r="N65">
            <v>1.9335664317135182</v>
          </cell>
          <cell r="O65">
            <v>1.7872253448131179</v>
          </cell>
          <cell r="P65">
            <v>1.2567160668703745</v>
          </cell>
          <cell r="Q65">
            <v>1.2839186218180325</v>
          </cell>
          <cell r="R65">
            <v>1.680944282662187</v>
          </cell>
          <cell r="S65">
            <v>1.1094563634095589</v>
          </cell>
          <cell r="T65">
            <v>1.907995907229239</v>
          </cell>
          <cell r="U65">
            <v>3.5652352066289366</v>
          </cell>
          <cell r="V65">
            <v>1.3777821002062178</v>
          </cell>
          <cell r="W65">
            <v>2.3769293860986411</v>
          </cell>
          <cell r="X65">
            <v>0.26273617416223366</v>
          </cell>
          <cell r="Z65">
            <v>1.8401628421558014</v>
          </cell>
          <cell r="AA65">
            <v>1.7872253448131392</v>
          </cell>
          <cell r="AB65">
            <v>1.2567160668703745</v>
          </cell>
          <cell r="AC65">
            <v>1.283918621818011</v>
          </cell>
          <cell r="AD65">
            <v>1.6809442826622085</v>
          </cell>
          <cell r="AE65">
            <v>1.1094563634095589</v>
          </cell>
          <cell r="AF65">
            <v>1.9079959072291961</v>
          </cell>
          <cell r="AG65">
            <v>3.5652352066289366</v>
          </cell>
          <cell r="AH65">
            <v>1.3777821002062178</v>
          </cell>
          <cell r="AI65">
            <v>2.3769293860986198</v>
          </cell>
          <cell r="AJ65">
            <v>0.26273617416221223</v>
          </cell>
          <cell r="AL65">
            <v>1.9025826728660489</v>
          </cell>
          <cell r="AM65">
            <v>1.7872253448131392</v>
          </cell>
          <cell r="AN65">
            <v>1.2567160668703745</v>
          </cell>
          <cell r="AO65">
            <v>1.283918621818011</v>
          </cell>
          <cell r="AP65">
            <v>1.680944282662187</v>
          </cell>
          <cell r="AQ65">
            <v>1.1094563634095589</v>
          </cell>
          <cell r="AR65">
            <v>1.9079959072293247</v>
          </cell>
          <cell r="AS65">
            <v>3.5652352066289366</v>
          </cell>
          <cell r="AT65">
            <v>1.3777821002062178</v>
          </cell>
          <cell r="AU65">
            <v>2.3769293860987268</v>
          </cell>
          <cell r="AV65">
            <v>0.26273617416223366</v>
          </cell>
          <cell r="AX65">
            <v>1.8543597042103954</v>
          </cell>
          <cell r="AY65">
            <v>1.7872253448131392</v>
          </cell>
          <cell r="AZ65">
            <v>1.2567160668703745</v>
          </cell>
          <cell r="BA65">
            <v>1.2839186218180325</v>
          </cell>
          <cell r="BB65">
            <v>1.680944282662187</v>
          </cell>
          <cell r="BC65">
            <v>1.1094563634095589</v>
          </cell>
          <cell r="BD65">
            <v>1.9079959072290462</v>
          </cell>
          <cell r="BE65">
            <v>3.5652352066289366</v>
          </cell>
          <cell r="BF65">
            <v>1.3777821002062178</v>
          </cell>
          <cell r="BG65">
            <v>2.3769293860984697</v>
          </cell>
          <cell r="BH65">
            <v>0.26273617416223366</v>
          </cell>
          <cell r="BJ65">
            <v>1.6649738018772675</v>
          </cell>
          <cell r="BK65">
            <v>1.7872253448131179</v>
          </cell>
          <cell r="BL65">
            <v>0</v>
          </cell>
          <cell r="BM65">
            <v>1.2839186218180325</v>
          </cell>
          <cell r="BN65">
            <v>1.680944282662187</v>
          </cell>
          <cell r="BO65">
            <v>1.1094563634095589</v>
          </cell>
          <cell r="BP65">
            <v>1.9079959072293247</v>
          </cell>
          <cell r="BQ65">
            <v>3.5652352066289366</v>
          </cell>
          <cell r="BR65">
            <v>1.3777821002062391</v>
          </cell>
          <cell r="BS65">
            <v>2.3769293860987268</v>
          </cell>
          <cell r="BT65">
            <v>0.26273617416223366</v>
          </cell>
          <cell r="BV65">
            <v>1.7736247619503986</v>
          </cell>
          <cell r="BW65">
            <v>1.7872253448131392</v>
          </cell>
          <cell r="BX65">
            <v>0</v>
          </cell>
          <cell r="BY65">
            <v>1.2839186218180325</v>
          </cell>
          <cell r="BZ65">
            <v>1.680944282662187</v>
          </cell>
          <cell r="CA65">
            <v>1.1094563634095589</v>
          </cell>
          <cell r="CB65">
            <v>1.9079959072293247</v>
          </cell>
          <cell r="CC65">
            <v>3.5652352066289579</v>
          </cell>
          <cell r="CD65">
            <v>1.3777821002062178</v>
          </cell>
          <cell r="CE65">
            <v>2.3769293860987268</v>
          </cell>
          <cell r="CF65">
            <v>0.26273617416221223</v>
          </cell>
          <cell r="CH65">
            <v>1.9063189497099398</v>
          </cell>
          <cell r="CI65">
            <v>1.7872253448131392</v>
          </cell>
          <cell r="CJ65">
            <v>1.2567160668703745</v>
          </cell>
          <cell r="CK65">
            <v>1.283918621818011</v>
          </cell>
          <cell r="CL65">
            <v>1.680944282662187</v>
          </cell>
          <cell r="CM65">
            <v>1.1094563634095589</v>
          </cell>
          <cell r="CN65">
            <v>1.9079959072290247</v>
          </cell>
          <cell r="CO65">
            <v>3.5652352066289366</v>
          </cell>
          <cell r="CP65">
            <v>1.3777821002062178</v>
          </cell>
          <cell r="CQ65">
            <v>2.3769293860984915</v>
          </cell>
          <cell r="CR65">
            <v>0.26273617416223366</v>
          </cell>
          <cell r="CT65">
            <v>1.7814220227549971</v>
          </cell>
          <cell r="CU65">
            <v>1.7872253448131179</v>
          </cell>
          <cell r="CV65">
            <v>1.2567160668703532</v>
          </cell>
          <cell r="CW65">
            <v>1.283918621818011</v>
          </cell>
          <cell r="CX65">
            <v>1.680944282662187</v>
          </cell>
          <cell r="CY65">
            <v>1.1094563634095589</v>
          </cell>
          <cell r="CZ65">
            <v>1.9079959072288106</v>
          </cell>
          <cell r="DA65">
            <v>3.5652352066289366</v>
          </cell>
          <cell r="DB65">
            <v>1.3777821002062178</v>
          </cell>
          <cell r="DC65">
            <v>2.3769293860980842</v>
          </cell>
          <cell r="DD65">
            <v>0.26273617416223366</v>
          </cell>
          <cell r="DF65">
            <v>1.9641732891100716</v>
          </cell>
          <cell r="DG65">
            <v>1.7872253448131392</v>
          </cell>
          <cell r="DH65">
            <v>1.2567160668703745</v>
          </cell>
          <cell r="DI65">
            <v>1.2839186218180325</v>
          </cell>
          <cell r="DJ65">
            <v>1.680944282662187</v>
          </cell>
          <cell r="DK65">
            <v>1.1094563634095589</v>
          </cell>
          <cell r="DL65">
            <v>1.9079959072294745</v>
          </cell>
          <cell r="DM65">
            <v>3.5652352066289366</v>
          </cell>
          <cell r="DN65">
            <v>1.3777821002062391</v>
          </cell>
          <cell r="DO65">
            <v>2.3769293860988769</v>
          </cell>
          <cell r="DP65">
            <v>0.26273617416223366</v>
          </cell>
          <cell r="DR65">
            <v>1.8648657155154513</v>
          </cell>
          <cell r="DS65">
            <v>1.7872253448131392</v>
          </cell>
          <cell r="DT65">
            <v>1.2567160668703745</v>
          </cell>
          <cell r="DU65">
            <v>1.2839186218180325</v>
          </cell>
          <cell r="DV65">
            <v>1.680944282662187</v>
          </cell>
          <cell r="DW65">
            <v>1.1094563634095802</v>
          </cell>
          <cell r="DX65">
            <v>1.9079959072297743</v>
          </cell>
          <cell r="DY65">
            <v>3.5652352066289366</v>
          </cell>
          <cell r="DZ65">
            <v>1.3777821002062178</v>
          </cell>
          <cell r="EA65">
            <v>2.3769293860991554</v>
          </cell>
          <cell r="EB65">
            <v>0.26273617416221223</v>
          </cell>
          <cell r="ED65">
            <v>1.8216356903668851</v>
          </cell>
          <cell r="EE65">
            <v>1.7872253448131392</v>
          </cell>
          <cell r="EF65">
            <v>0</v>
          </cell>
          <cell r="EG65">
            <v>1.283918621818011</v>
          </cell>
          <cell r="EH65">
            <v>1.680944282662187</v>
          </cell>
          <cell r="EI65">
            <v>1.1094563634095589</v>
          </cell>
          <cell r="EJ65">
            <v>1.9079959072321946</v>
          </cell>
          <cell r="EK65">
            <v>3.5652352066289366</v>
          </cell>
          <cell r="EL65">
            <v>1.3777821002062178</v>
          </cell>
          <cell r="EM65">
            <v>2.3769293861015539</v>
          </cell>
          <cell r="EN65">
            <v>0.26273617416223366</v>
          </cell>
        </row>
        <row r="66">
          <cell r="A66">
            <v>40603</v>
          </cell>
          <cell r="B66">
            <v>1.7291554139108989</v>
          </cell>
          <cell r="C66">
            <v>1.705552424062168</v>
          </cell>
          <cell r="D66">
            <v>0</v>
          </cell>
          <cell r="E66">
            <v>1.2252458953178087</v>
          </cell>
          <cell r="F66">
            <v>1.6090632529063844</v>
          </cell>
          <cell r="G66">
            <v>1.0630172598491354</v>
          </cell>
          <cell r="H66">
            <v>1.5865987728317725</v>
          </cell>
          <cell r="I66">
            <v>3.4067266298256498</v>
          </cell>
          <cell r="J66">
            <v>1.3218357830783332</v>
          </cell>
          <cell r="K66">
            <v>2.0804833080714489</v>
          </cell>
          <cell r="L66">
            <v>0.25072961778355629</v>
          </cell>
          <cell r="N66">
            <v>1.7073815861001318</v>
          </cell>
          <cell r="O66">
            <v>1.705552424062168</v>
          </cell>
          <cell r="P66">
            <v>1.2043414873573368</v>
          </cell>
          <cell r="Q66">
            <v>1.2252458953178087</v>
          </cell>
          <cell r="R66">
            <v>1.6090632529063844</v>
          </cell>
          <cell r="S66">
            <v>1.0630172598491354</v>
          </cell>
          <cell r="T66">
            <v>1.4357845106698199</v>
          </cell>
          <cell r="U66">
            <v>3.4067266298256498</v>
          </cell>
          <cell r="V66">
            <v>1.3218357830783332</v>
          </cell>
          <cell r="W66">
            <v>1.8390434465894439</v>
          </cell>
          <cell r="X66">
            <v>0.25072961778355629</v>
          </cell>
          <cell r="Z66">
            <v>1.7715846499566368</v>
          </cell>
          <cell r="AA66">
            <v>1.7055524240621465</v>
          </cell>
          <cell r="AB66">
            <v>1.2043414873573586</v>
          </cell>
          <cell r="AC66">
            <v>1.2252458953178087</v>
          </cell>
          <cell r="AD66">
            <v>1.6090632529063627</v>
          </cell>
          <cell r="AE66">
            <v>1.0630172598491354</v>
          </cell>
          <cell r="AF66">
            <v>1.8390030903032208</v>
          </cell>
          <cell r="AG66">
            <v>3.4067266298256285</v>
          </cell>
          <cell r="AH66">
            <v>1.3218357830783332</v>
          </cell>
          <cell r="AI66">
            <v>2.2954355468030263</v>
          </cell>
          <cell r="AJ66">
            <v>0.25072961778355629</v>
          </cell>
          <cell r="AL66">
            <v>1.4037902143746006</v>
          </cell>
          <cell r="AM66">
            <v>1.7055524240621465</v>
          </cell>
          <cell r="AN66">
            <v>1.2043414873573368</v>
          </cell>
          <cell r="AO66">
            <v>1.2252458953177869</v>
          </cell>
          <cell r="AP66">
            <v>1.6090632529063844</v>
          </cell>
          <cell r="AQ66">
            <v>1.0630172598491354</v>
          </cell>
          <cell r="AR66">
            <v>0.69245116547310226</v>
          </cell>
          <cell r="AS66">
            <v>3.4067266298256498</v>
          </cell>
          <cell r="AT66">
            <v>1.3218357830783332</v>
          </cell>
          <cell r="AU66">
            <v>0.99631329517148282</v>
          </cell>
          <cell r="AV66">
            <v>0.25072961778355629</v>
          </cell>
          <cell r="AX66">
            <v>2.0341908326329428</v>
          </cell>
          <cell r="AY66">
            <v>1.7055524240621465</v>
          </cell>
          <cell r="AZ66">
            <v>1.2043414873573586</v>
          </cell>
          <cell r="BA66">
            <v>1.2252458953178087</v>
          </cell>
          <cell r="BB66">
            <v>1.6090632529063844</v>
          </cell>
          <cell r="BC66">
            <v>1.063017259849157</v>
          </cell>
          <cell r="BD66">
            <v>2.5803199489909221</v>
          </cell>
          <cell r="BE66">
            <v>3.4067266298256498</v>
          </cell>
          <cell r="BF66">
            <v>1.3218357830783332</v>
          </cell>
          <cell r="BG66">
            <v>3.0331409210683318</v>
          </cell>
          <cell r="BH66">
            <v>0.25072961778355629</v>
          </cell>
          <cell r="BJ66">
            <v>1.876697595043475</v>
          </cell>
          <cell r="BK66">
            <v>1.705552424062168</v>
          </cell>
          <cell r="BL66">
            <v>0</v>
          </cell>
          <cell r="BM66">
            <v>1.2252458953178087</v>
          </cell>
          <cell r="BN66">
            <v>1.6090632529063844</v>
          </cell>
          <cell r="BO66">
            <v>1.0630172598491354</v>
          </cell>
          <cell r="BP66">
            <v>3.257641141024362</v>
          </cell>
          <cell r="BQ66">
            <v>3.4067266298256498</v>
          </cell>
          <cell r="BR66">
            <v>1.3218357830783332</v>
          </cell>
          <cell r="BS66">
            <v>3.7735807569476725</v>
          </cell>
          <cell r="BT66">
            <v>0.25072961778353464</v>
          </cell>
          <cell r="BV66">
            <v>1.9346934877072064</v>
          </cell>
          <cell r="BW66">
            <v>1.7055524240621465</v>
          </cell>
          <cell r="BX66">
            <v>0</v>
          </cell>
          <cell r="BY66">
            <v>1.2252458953178087</v>
          </cell>
          <cell r="BZ66">
            <v>1.6090632529063627</v>
          </cell>
          <cell r="CA66">
            <v>1.0630172598491354</v>
          </cell>
          <cell r="CB66">
            <v>2.7001222619077248</v>
          </cell>
          <cell r="CC66">
            <v>3.4067266298256498</v>
          </cell>
          <cell r="CD66">
            <v>1.3218357830783332</v>
          </cell>
          <cell r="CE66">
            <v>2.8914166656299041</v>
          </cell>
          <cell r="CF66">
            <v>0.25072961778355629</v>
          </cell>
          <cell r="CH66">
            <v>1.9135175089838752</v>
          </cell>
          <cell r="CI66">
            <v>1.705552424062168</v>
          </cell>
          <cell r="CJ66">
            <v>1.2043414873573368</v>
          </cell>
          <cell r="CK66">
            <v>1.2252458953178087</v>
          </cell>
          <cell r="CL66">
            <v>1.6090632529063844</v>
          </cell>
          <cell r="CM66">
            <v>1.063017259849157</v>
          </cell>
          <cell r="CN66">
            <v>2.0999303325435927</v>
          </cell>
          <cell r="CO66">
            <v>3.4067266298256498</v>
          </cell>
          <cell r="CP66">
            <v>1.3218357830783549</v>
          </cell>
          <cell r="CQ66">
            <v>2.4849932566239326</v>
          </cell>
          <cell r="CR66">
            <v>0.25072961778353464</v>
          </cell>
          <cell r="CT66">
            <v>1.7991005561647677</v>
          </cell>
          <cell r="CU66">
            <v>1.705552424062168</v>
          </cell>
          <cell r="CV66">
            <v>1.2043414873573586</v>
          </cell>
          <cell r="CW66">
            <v>1.2252458953177869</v>
          </cell>
          <cell r="CX66">
            <v>1.6090632529063844</v>
          </cell>
          <cell r="CY66">
            <v>1.0630172598491354</v>
          </cell>
          <cell r="CZ66">
            <v>2.1077474244695176</v>
          </cell>
          <cell r="DA66">
            <v>3.4067266298256285</v>
          </cell>
          <cell r="DB66">
            <v>1.3218357830783332</v>
          </cell>
          <cell r="DC66">
            <v>2.6484914291951811</v>
          </cell>
          <cell r="DD66">
            <v>0.25072961778355629</v>
          </cell>
          <cell r="DF66">
            <v>1.9061992677889217</v>
          </cell>
          <cell r="DG66">
            <v>1.705552424062168</v>
          </cell>
          <cell r="DH66">
            <v>1.2043414873573368</v>
          </cell>
          <cell r="DI66">
            <v>1.2252458953178087</v>
          </cell>
          <cell r="DJ66">
            <v>1.6090632529063844</v>
          </cell>
          <cell r="DK66">
            <v>1.063017259849157</v>
          </cell>
          <cell r="DL66">
            <v>1.8822488739281218</v>
          </cell>
          <cell r="DM66">
            <v>3.4067266298256498</v>
          </cell>
          <cell r="DN66">
            <v>1.3218357830783332</v>
          </cell>
          <cell r="DO66">
            <v>2.3400698348114726</v>
          </cell>
          <cell r="DP66">
            <v>0.25072961778353464</v>
          </cell>
          <cell r="DR66">
            <v>2.0142651344324802</v>
          </cell>
          <cell r="DS66">
            <v>1.7055524240621465</v>
          </cell>
          <cell r="DT66">
            <v>1.2043414873573368</v>
          </cell>
          <cell r="DU66">
            <v>1.2252458953177869</v>
          </cell>
          <cell r="DV66">
            <v>1.6090632529063844</v>
          </cell>
          <cell r="DW66">
            <v>1.0630172598491354</v>
          </cell>
          <cell r="DX66">
            <v>2.4925360386615414</v>
          </cell>
          <cell r="DY66">
            <v>3.4067266298256498</v>
          </cell>
          <cell r="DZ66">
            <v>1.3218357830783332</v>
          </cell>
          <cell r="EA66">
            <v>2.9045979036935679</v>
          </cell>
          <cell r="EB66">
            <v>0.25072961778355629</v>
          </cell>
          <cell r="ED66">
            <v>1.5358868750421362</v>
          </cell>
          <cell r="EE66">
            <v>1.705552424062168</v>
          </cell>
          <cell r="EF66">
            <v>0</v>
          </cell>
          <cell r="EG66">
            <v>1.2252458953178087</v>
          </cell>
          <cell r="EH66">
            <v>1.6090632529063844</v>
          </cell>
          <cell r="EI66">
            <v>1.0630172598491354</v>
          </cell>
          <cell r="EJ66">
            <v>-0.13788759171484796</v>
          </cell>
          <cell r="EK66">
            <v>3.4067266298256498</v>
          </cell>
          <cell r="EL66">
            <v>1.3218357830783332</v>
          </cell>
          <cell r="EM66">
            <v>0.35448870037690017</v>
          </cell>
          <cell r="EN66">
            <v>0.25072961778355629</v>
          </cell>
        </row>
        <row r="67">
          <cell r="A67">
            <v>40969</v>
          </cell>
          <cell r="B67">
            <v>1.0686998049484142</v>
          </cell>
          <cell r="C67">
            <v>2.0557941913435904</v>
          </cell>
          <cell r="D67">
            <v>0</v>
          </cell>
          <cell r="E67">
            <v>1.4768548647497919</v>
          </cell>
          <cell r="F67">
            <v>1.9450638556572033</v>
          </cell>
          <cell r="G67">
            <v>1.286154768519485</v>
          </cell>
          <cell r="H67">
            <v>-1.3433260500144653</v>
          </cell>
          <cell r="I67">
            <v>4.1113577724190193</v>
          </cell>
          <cell r="J67">
            <v>1.6012599395129157</v>
          </cell>
          <cell r="K67">
            <v>-0.24517328554389156</v>
          </cell>
          <cell r="L67">
            <v>0.30221791733065223</v>
          </cell>
          <cell r="N67">
            <v>2.2972394077248603</v>
          </cell>
          <cell r="O67">
            <v>2.0557941913436171</v>
          </cell>
          <cell r="P67">
            <v>1.4574286232154088</v>
          </cell>
          <cell r="Q67">
            <v>1.4768548647497919</v>
          </cell>
          <cell r="R67">
            <v>1.9450638556572033</v>
          </cell>
          <cell r="S67">
            <v>1.286154768519485</v>
          </cell>
          <cell r="T67">
            <v>2.3226633112234811</v>
          </cell>
          <cell r="U67">
            <v>4.1113577724190193</v>
          </cell>
          <cell r="V67">
            <v>1.6012599395129157</v>
          </cell>
          <cell r="W67">
            <v>2.906663431457936</v>
          </cell>
          <cell r="X67">
            <v>0.30221791733062525</v>
          </cell>
          <cell r="Z67">
            <v>1.8607581132990658</v>
          </cell>
          <cell r="AA67">
            <v>2.0557941913436171</v>
          </cell>
          <cell r="AB67">
            <v>1.4574286232154088</v>
          </cell>
          <cell r="AC67">
            <v>1.4768548647497919</v>
          </cell>
          <cell r="AD67">
            <v>1.9450638556572033</v>
          </cell>
          <cell r="AE67">
            <v>1.2861547685194579</v>
          </cell>
          <cell r="AF67">
            <v>1.3239363467700376</v>
          </cell>
          <cell r="AG67">
            <v>4.1113577724190193</v>
          </cell>
          <cell r="AH67">
            <v>1.6012599395129157</v>
          </cell>
          <cell r="AI67">
            <v>1.9988976980308912</v>
          </cell>
          <cell r="AJ67">
            <v>0.30221791733065223</v>
          </cell>
          <cell r="AL67">
            <v>2.02312934533182</v>
          </cell>
          <cell r="AM67">
            <v>2.0557941913436171</v>
          </cell>
          <cell r="AN67">
            <v>1.4574286232153819</v>
          </cell>
          <cell r="AO67">
            <v>1.4768548647498188</v>
          </cell>
          <cell r="AP67">
            <v>1.9450638556572033</v>
          </cell>
          <cell r="AQ67">
            <v>1.286154768519485</v>
          </cell>
          <cell r="AR67">
            <v>1.6884799433737183</v>
          </cell>
          <cell r="AS67">
            <v>4.1113577724190193</v>
          </cell>
          <cell r="AT67">
            <v>1.6012599395129425</v>
          </cell>
          <cell r="AU67">
            <v>2.1837293861634124</v>
          </cell>
          <cell r="AV67">
            <v>0.30221791733065223</v>
          </cell>
          <cell r="AX67">
            <v>0.77509389846535104</v>
          </cell>
          <cell r="AY67">
            <v>2.0557941913436171</v>
          </cell>
          <cell r="AZ67">
            <v>1.4574286232154088</v>
          </cell>
          <cell r="BA67">
            <v>1.4768548647497919</v>
          </cell>
          <cell r="BB67">
            <v>1.9450638556572033</v>
          </cell>
          <cell r="BC67">
            <v>1.2861547685194579</v>
          </cell>
          <cell r="BD67">
            <v>-1.8957350866160343</v>
          </cell>
          <cell r="BE67">
            <v>4.1113577724190193</v>
          </cell>
          <cell r="BF67">
            <v>1.6012599395129157</v>
          </cell>
          <cell r="BG67">
            <v>-1.2987837163561855</v>
          </cell>
          <cell r="BH67">
            <v>0.30221791733065223</v>
          </cell>
          <cell r="BJ67">
            <v>-9.3885791158043741E-2</v>
          </cell>
          <cell r="BK67">
            <v>2.0557941913436171</v>
          </cell>
          <cell r="BL67">
            <v>0</v>
          </cell>
          <cell r="BM67">
            <v>1.4768548647497919</v>
          </cell>
          <cell r="BN67">
            <v>1.9450638556572033</v>
          </cell>
          <cell r="BO67">
            <v>1.286154768519485</v>
          </cell>
          <cell r="BP67">
            <v>-8.0622639365200577</v>
          </cell>
          <cell r="BQ67">
            <v>4.1113577724190193</v>
          </cell>
          <cell r="BR67">
            <v>1.6012599395129157</v>
          </cell>
          <cell r="BS67">
            <v>-7.8998236523306016</v>
          </cell>
          <cell r="BT67">
            <v>0.30221791733065223</v>
          </cell>
          <cell r="BV67">
            <v>1.2529669175393998</v>
          </cell>
          <cell r="BW67">
            <v>2.0557941913436171</v>
          </cell>
          <cell r="BX67">
            <v>0</v>
          </cell>
          <cell r="BY67">
            <v>1.4768548647497919</v>
          </cell>
          <cell r="BZ67">
            <v>1.9450638556572033</v>
          </cell>
          <cell r="CA67">
            <v>1.2861547685194579</v>
          </cell>
          <cell r="CB67">
            <v>-0.84834125472818689</v>
          </cell>
          <cell r="CC67">
            <v>4.1113577724190193</v>
          </cell>
          <cell r="CD67">
            <v>1.6012599395129157</v>
          </cell>
          <cell r="CE67">
            <v>0.63759686126797477</v>
          </cell>
          <cell r="CF67">
            <v>0.30221791733065223</v>
          </cell>
          <cell r="CH67">
            <v>1.9168690375481079</v>
          </cell>
          <cell r="CI67">
            <v>2.0557941913436171</v>
          </cell>
          <cell r="CJ67">
            <v>1.4574286232154088</v>
          </cell>
          <cell r="CK67">
            <v>1.4768548647497919</v>
          </cell>
          <cell r="CL67">
            <v>1.9450638556572033</v>
          </cell>
          <cell r="CM67">
            <v>1.286154768519485</v>
          </cell>
          <cell r="CN67">
            <v>1.1501936237197861</v>
          </cell>
          <cell r="CO67">
            <v>4.1113577724190193</v>
          </cell>
          <cell r="CP67">
            <v>1.6012599395129157</v>
          </cell>
          <cell r="CQ67">
            <v>1.9913138478329426</v>
          </cell>
          <cell r="CR67">
            <v>0.30221791733065223</v>
          </cell>
          <cell r="CT67">
            <v>1.1726068793330047</v>
          </cell>
          <cell r="CU67">
            <v>2.0557941913436171</v>
          </cell>
          <cell r="CV67">
            <v>1.4574286232154088</v>
          </cell>
          <cell r="CW67">
            <v>1.4768548647498188</v>
          </cell>
          <cell r="CX67">
            <v>1.9450638556572033</v>
          </cell>
          <cell r="CY67">
            <v>1.286154768519485</v>
          </cell>
          <cell r="CZ67">
            <v>-0.6795329661567644</v>
          </cell>
          <cell r="DA67">
            <v>4.111357772419046</v>
          </cell>
          <cell r="DB67">
            <v>1.6012599395129157</v>
          </cell>
          <cell r="DC67">
            <v>-0.93413110802579036</v>
          </cell>
          <cell r="DD67">
            <v>0.30221791733065223</v>
          </cell>
          <cell r="DF67">
            <v>1.9859567525277955</v>
          </cell>
          <cell r="DG67">
            <v>2.0557941913436171</v>
          </cell>
          <cell r="DH67">
            <v>1.4574286232154359</v>
          </cell>
          <cell r="DI67">
            <v>1.4768548647497919</v>
          </cell>
          <cell r="DJ67">
            <v>1.9450638556572033</v>
          </cell>
          <cell r="DK67">
            <v>1.286154768519485</v>
          </cell>
          <cell r="DL67">
            <v>1.3274777965285403</v>
          </cell>
          <cell r="DM67">
            <v>4.1113577724190193</v>
          </cell>
          <cell r="DN67">
            <v>1.6012599395129157</v>
          </cell>
          <cell r="DO67">
            <v>1.9052165397590317</v>
          </cell>
          <cell r="DP67">
            <v>0.30221791733065223</v>
          </cell>
          <cell r="DR67">
            <v>1.2021813262310888</v>
          </cell>
          <cell r="DS67">
            <v>2.0557941913436171</v>
          </cell>
          <cell r="DT67">
            <v>1.4574286232154088</v>
          </cell>
          <cell r="DU67">
            <v>1.4768548647497919</v>
          </cell>
          <cell r="DV67">
            <v>1.9450638556572033</v>
          </cell>
          <cell r="DW67">
            <v>1.286154768519485</v>
          </cell>
          <cell r="DX67">
            <v>-0.68123822311101756</v>
          </cell>
          <cell r="DY67">
            <v>4.1113577724190193</v>
          </cell>
          <cell r="DZ67">
            <v>1.6012599395129157</v>
          </cell>
          <cell r="EA67">
            <v>8.2901409866672063E-2</v>
          </cell>
          <cell r="EB67">
            <v>0.30221791733065223</v>
          </cell>
          <cell r="ED67">
            <v>0.48215397060962228</v>
          </cell>
          <cell r="EE67">
            <v>2.0557941913436171</v>
          </cell>
          <cell r="EF67">
            <v>0</v>
          </cell>
          <cell r="EG67">
            <v>1.4768548647497919</v>
          </cell>
          <cell r="EH67">
            <v>1.9450638556571764</v>
          </cell>
          <cell r="EI67">
            <v>1.286154768519485</v>
          </cell>
          <cell r="EJ67">
            <v>-13.075371406787889</v>
          </cell>
          <cell r="EK67">
            <v>4.1113577724190193</v>
          </cell>
          <cell r="EL67">
            <v>1.6012599395129157</v>
          </cell>
          <cell r="EM67">
            <v>-12.239837241476245</v>
          </cell>
          <cell r="EN67">
            <v>0.30221791733065223</v>
          </cell>
        </row>
        <row r="68">
          <cell r="A68">
            <v>41334</v>
          </cell>
          <cell r="B68">
            <v>1.6836718521364924</v>
          </cell>
          <cell r="C68">
            <v>1.5758770058155687</v>
          </cell>
          <cell r="D68">
            <v>0</v>
          </cell>
          <cell r="E68">
            <v>1.1320888209947386</v>
          </cell>
          <cell r="F68">
            <v>1.4951014581361934</v>
          </cell>
          <cell r="G68">
            <v>0.98949605781533356</v>
          </cell>
          <cell r="H68">
            <v>1.6833078745119123</v>
          </cell>
          <cell r="I68">
            <v>3.1553347172713706</v>
          </cell>
          <cell r="J68">
            <v>1.2333699925323487</v>
          </cell>
          <cell r="K68">
            <v>2.1264556541527257</v>
          </cell>
          <cell r="L68">
            <v>0.23166632017097721</v>
          </cell>
          <cell r="N68">
            <v>1.733714221508742</v>
          </cell>
          <cell r="O68">
            <v>1.5758770058155473</v>
          </cell>
          <cell r="P68">
            <v>1.1214924953506837</v>
          </cell>
          <cell r="Q68">
            <v>1.1320888209947386</v>
          </cell>
          <cell r="R68">
            <v>1.4951014581361934</v>
          </cell>
          <cell r="S68">
            <v>0.98949605781533356</v>
          </cell>
          <cell r="T68">
            <v>1.6833078745119763</v>
          </cell>
          <cell r="U68">
            <v>3.1553347172713706</v>
          </cell>
          <cell r="V68">
            <v>1.2333699925323274</v>
          </cell>
          <cell r="W68">
            <v>2.1264556541527897</v>
          </cell>
          <cell r="X68">
            <v>0.23166632017099853</v>
          </cell>
          <cell r="Z68">
            <v>1.6492966836263223</v>
          </cell>
          <cell r="AA68">
            <v>1.5758770058155687</v>
          </cell>
          <cell r="AB68">
            <v>1.1214924953506837</v>
          </cell>
          <cell r="AC68">
            <v>1.1320888209947386</v>
          </cell>
          <cell r="AD68">
            <v>1.4951014581361934</v>
          </cell>
          <cell r="AE68">
            <v>0.98949605781533356</v>
          </cell>
          <cell r="AF68">
            <v>1.6833078745120402</v>
          </cell>
          <cell r="AG68">
            <v>3.1553347172713706</v>
          </cell>
          <cell r="AH68">
            <v>1.2333699925323274</v>
          </cell>
          <cell r="AI68">
            <v>2.1264556541528323</v>
          </cell>
          <cell r="AJ68">
            <v>0.23166632017097721</v>
          </cell>
          <cell r="AL68">
            <v>1.705241779066724</v>
          </cell>
          <cell r="AM68">
            <v>1.5758770058155473</v>
          </cell>
          <cell r="AN68">
            <v>1.1214924953506837</v>
          </cell>
          <cell r="AO68">
            <v>1.1320888209947386</v>
          </cell>
          <cell r="AP68">
            <v>1.4951014581361934</v>
          </cell>
          <cell r="AQ68">
            <v>0.98949605781533356</v>
          </cell>
          <cell r="AR68">
            <v>1.683307874512616</v>
          </cell>
          <cell r="AS68">
            <v>3.1553347172713706</v>
          </cell>
          <cell r="AT68">
            <v>1.2333699925323061</v>
          </cell>
          <cell r="AU68">
            <v>2.1264556541535145</v>
          </cell>
          <cell r="AV68">
            <v>0.23166632017097721</v>
          </cell>
          <cell r="AX68">
            <v>1.6606124239579856</v>
          </cell>
          <cell r="AY68">
            <v>1.5758770058155473</v>
          </cell>
          <cell r="AZ68">
            <v>1.1214924953506624</v>
          </cell>
          <cell r="BA68">
            <v>1.1320888209947386</v>
          </cell>
          <cell r="BB68">
            <v>1.4951014581361934</v>
          </cell>
          <cell r="BC68">
            <v>0.98949605781533356</v>
          </cell>
          <cell r="BD68">
            <v>1.6833078745121681</v>
          </cell>
          <cell r="BE68">
            <v>3.1553347172713706</v>
          </cell>
          <cell r="BF68">
            <v>1.2333699925323274</v>
          </cell>
          <cell r="BG68">
            <v>2.1264556541529815</v>
          </cell>
          <cell r="BH68">
            <v>0.2316663201709559</v>
          </cell>
          <cell r="BJ68">
            <v>1.4836508133999837</v>
          </cell>
          <cell r="BK68">
            <v>1.5758770058155687</v>
          </cell>
          <cell r="BL68">
            <v>0</v>
          </cell>
          <cell r="BM68">
            <v>1.1320888209947386</v>
          </cell>
          <cell r="BN68">
            <v>1.4951014581361934</v>
          </cell>
          <cell r="BO68">
            <v>0.98949605781533356</v>
          </cell>
          <cell r="BP68">
            <v>1.6833078745127226</v>
          </cell>
          <cell r="BQ68">
            <v>3.1553347172713706</v>
          </cell>
          <cell r="BR68">
            <v>1.2333699925323274</v>
          </cell>
          <cell r="BS68">
            <v>2.1264556541535571</v>
          </cell>
          <cell r="BT68">
            <v>0.23166632017097721</v>
          </cell>
          <cell r="BV68">
            <v>1.5900795419886427</v>
          </cell>
          <cell r="BW68">
            <v>1.5758770058155687</v>
          </cell>
          <cell r="BX68">
            <v>0</v>
          </cell>
          <cell r="BY68">
            <v>1.1320888209947386</v>
          </cell>
          <cell r="BZ68">
            <v>1.4951014581361934</v>
          </cell>
          <cell r="CA68">
            <v>0.98949605781533356</v>
          </cell>
          <cell r="CB68">
            <v>1.6833078745122108</v>
          </cell>
          <cell r="CC68">
            <v>3.1553347172713706</v>
          </cell>
          <cell r="CD68">
            <v>1.2333699925323274</v>
          </cell>
          <cell r="CE68">
            <v>2.1264556541529389</v>
          </cell>
          <cell r="CF68">
            <v>0.23166632017097721</v>
          </cell>
          <cell r="CH68">
            <v>1.7165800153984723</v>
          </cell>
          <cell r="CI68">
            <v>1.5758770058155687</v>
          </cell>
          <cell r="CJ68">
            <v>1.1214924953506837</v>
          </cell>
          <cell r="CK68">
            <v>1.1320888209947386</v>
          </cell>
          <cell r="CL68">
            <v>1.4951014581361934</v>
          </cell>
          <cell r="CM68">
            <v>0.98949605781533356</v>
          </cell>
          <cell r="CN68">
            <v>1.6833078745119976</v>
          </cell>
          <cell r="CO68">
            <v>3.1553347172713706</v>
          </cell>
          <cell r="CP68">
            <v>1.2333699925323061</v>
          </cell>
          <cell r="CQ68">
            <v>2.126455654152811</v>
          </cell>
          <cell r="CR68">
            <v>0.23166632017097721</v>
          </cell>
          <cell r="CT68">
            <v>1.5961022418164328</v>
          </cell>
          <cell r="CU68">
            <v>1.5758770058155473</v>
          </cell>
          <cell r="CV68">
            <v>1.1214924953506624</v>
          </cell>
          <cell r="CW68">
            <v>1.1320888209947386</v>
          </cell>
          <cell r="CX68">
            <v>1.4951014581361934</v>
          </cell>
          <cell r="CY68">
            <v>0.98949605781533356</v>
          </cell>
          <cell r="CZ68">
            <v>1.6833078745126799</v>
          </cell>
          <cell r="DA68">
            <v>3.1553347172713706</v>
          </cell>
          <cell r="DB68">
            <v>1.2333699925323061</v>
          </cell>
          <cell r="DC68">
            <v>2.1264556541537063</v>
          </cell>
          <cell r="DD68">
            <v>0.23166632017097721</v>
          </cell>
          <cell r="DF68">
            <v>1.7617064199658694</v>
          </cell>
          <cell r="DG68">
            <v>1.5758770058155473</v>
          </cell>
          <cell r="DH68">
            <v>1.1214924953506837</v>
          </cell>
          <cell r="DI68">
            <v>1.1320888209947599</v>
          </cell>
          <cell r="DJ68">
            <v>1.4951014581361934</v>
          </cell>
          <cell r="DK68">
            <v>0.98949605781533356</v>
          </cell>
          <cell r="DL68">
            <v>1.6833078745119123</v>
          </cell>
          <cell r="DM68">
            <v>3.1553347172713706</v>
          </cell>
          <cell r="DN68">
            <v>1.2333699925323274</v>
          </cell>
          <cell r="DO68">
            <v>2.1264556541527257</v>
          </cell>
          <cell r="DP68">
            <v>0.23166632017097721</v>
          </cell>
          <cell r="DR68">
            <v>1.6715208958421712</v>
          </cell>
          <cell r="DS68">
            <v>1.5758770058155687</v>
          </cell>
          <cell r="DT68">
            <v>1.1214924953506837</v>
          </cell>
          <cell r="DU68">
            <v>1.1320888209947386</v>
          </cell>
          <cell r="DV68">
            <v>1.4951014581361934</v>
          </cell>
          <cell r="DW68">
            <v>0.98949605781531225</v>
          </cell>
          <cell r="DX68">
            <v>1.6833078745119123</v>
          </cell>
          <cell r="DY68">
            <v>3.1553347172713706</v>
          </cell>
          <cell r="DZ68">
            <v>1.2333699925323274</v>
          </cell>
          <cell r="EA68">
            <v>2.1264556541527257</v>
          </cell>
          <cell r="EB68">
            <v>0.23166632017097721</v>
          </cell>
          <cell r="ED68">
            <v>1.6320727604280494</v>
          </cell>
          <cell r="EE68">
            <v>1.5758770058155473</v>
          </cell>
          <cell r="EF68">
            <v>0</v>
          </cell>
          <cell r="EG68">
            <v>1.1320888209947386</v>
          </cell>
          <cell r="EH68">
            <v>1.4951014581361934</v>
          </cell>
          <cell r="EI68">
            <v>0.98949605781533356</v>
          </cell>
          <cell r="EJ68">
            <v>1.6833078745108037</v>
          </cell>
          <cell r="EK68">
            <v>3.1553347172713706</v>
          </cell>
          <cell r="EL68">
            <v>1.2333699925323061</v>
          </cell>
          <cell r="EM68">
            <v>2.1264556541516169</v>
          </cell>
          <cell r="EN68">
            <v>0.23166632017097721</v>
          </cell>
        </row>
        <row r="69">
          <cell r="A69">
            <v>41699</v>
          </cell>
          <cell r="B69">
            <v>1.6358572361143908</v>
          </cell>
          <cell r="C69">
            <v>1.5231141470836804</v>
          </cell>
          <cell r="D69">
            <v>0</v>
          </cell>
          <cell r="E69">
            <v>1.0941846937604229</v>
          </cell>
          <cell r="F69">
            <v>1.4488552904669476</v>
          </cell>
          <cell r="G69">
            <v>0.95971890126862869</v>
          </cell>
          <cell r="H69">
            <v>1.6272318798999019</v>
          </cell>
          <cell r="I69">
            <v>3.0532148596978179</v>
          </cell>
          <cell r="J69">
            <v>1.1976061161253042</v>
          </cell>
          <cell r="K69">
            <v>2.0645219187163226</v>
          </cell>
          <cell r="L69">
            <v>0.22390976871308771</v>
          </cell>
          <cell r="N69">
            <v>1.6840169951566342</v>
          </cell>
          <cell r="O69">
            <v>1.5231141470836804</v>
          </cell>
          <cell r="P69">
            <v>1.0879714847787394</v>
          </cell>
          <cell r="Q69">
            <v>1.0941846937604229</v>
          </cell>
          <cell r="R69">
            <v>1.4488552904669263</v>
          </cell>
          <cell r="S69">
            <v>0.95971890126862869</v>
          </cell>
          <cell r="T69">
            <v>1.6272318798995826</v>
          </cell>
          <cell r="U69">
            <v>3.0532148596978179</v>
          </cell>
          <cell r="V69">
            <v>1.1976061161253255</v>
          </cell>
          <cell r="W69">
            <v>2.0645219187160668</v>
          </cell>
          <cell r="X69">
            <v>0.22390976871306642</v>
          </cell>
          <cell r="Z69">
            <v>1.6019815879552146</v>
          </cell>
          <cell r="AA69">
            <v>1.5231141470836804</v>
          </cell>
          <cell r="AB69">
            <v>1.0879714847787394</v>
          </cell>
          <cell r="AC69">
            <v>1.0941846937604016</v>
          </cell>
          <cell r="AD69">
            <v>1.4488552904669476</v>
          </cell>
          <cell r="AE69">
            <v>0.95971890126862869</v>
          </cell>
          <cell r="AF69">
            <v>1.6272318798997742</v>
          </cell>
          <cell r="AG69">
            <v>3.0532148596978179</v>
          </cell>
          <cell r="AH69">
            <v>1.1976061161253255</v>
          </cell>
          <cell r="AI69">
            <v>2.064521918716216</v>
          </cell>
          <cell r="AJ69">
            <v>0.22390976871308771</v>
          </cell>
          <cell r="AL69">
            <v>1.6564213885887247</v>
          </cell>
          <cell r="AM69">
            <v>1.5231141470836804</v>
          </cell>
          <cell r="AN69">
            <v>1.0879714847787394</v>
          </cell>
          <cell r="AO69">
            <v>1.0941846937604016</v>
          </cell>
          <cell r="AP69">
            <v>1.4488552904669476</v>
          </cell>
          <cell r="AQ69">
            <v>0.95971890126860748</v>
          </cell>
          <cell r="AR69">
            <v>1.6272318798995187</v>
          </cell>
          <cell r="AS69">
            <v>3.0532148596978179</v>
          </cell>
          <cell r="AT69">
            <v>1.1976061161253042</v>
          </cell>
          <cell r="AU69">
            <v>2.0645219187160033</v>
          </cell>
          <cell r="AV69">
            <v>0.22390976871308771</v>
          </cell>
          <cell r="AX69">
            <v>1.6130587268372132</v>
          </cell>
          <cell r="AY69">
            <v>1.5231141470836804</v>
          </cell>
          <cell r="AZ69">
            <v>1.0879714847787394</v>
          </cell>
          <cell r="BA69">
            <v>1.0941846937604016</v>
          </cell>
          <cell r="BB69">
            <v>1.4488552904669476</v>
          </cell>
          <cell r="BC69">
            <v>0.95971890126862869</v>
          </cell>
          <cell r="BD69">
            <v>1.6272318798992631</v>
          </cell>
          <cell r="BE69">
            <v>3.0532148596978179</v>
          </cell>
          <cell r="BF69">
            <v>1.1976061161253042</v>
          </cell>
          <cell r="BG69">
            <v>2.0645219187157262</v>
          </cell>
          <cell r="BH69">
            <v>0.22390976871308771</v>
          </cell>
          <cell r="BJ69">
            <v>1.4403802482740868</v>
          </cell>
          <cell r="BK69">
            <v>1.5231141470836804</v>
          </cell>
          <cell r="BL69">
            <v>0</v>
          </cell>
          <cell r="BM69">
            <v>1.0941846937604016</v>
          </cell>
          <cell r="BN69">
            <v>1.4488552904669263</v>
          </cell>
          <cell r="BO69">
            <v>0.95971890126862869</v>
          </cell>
          <cell r="BP69">
            <v>1.6272318799003278</v>
          </cell>
          <cell r="BQ69">
            <v>3.0532148596978179</v>
          </cell>
          <cell r="BR69">
            <v>1.1976061161253255</v>
          </cell>
          <cell r="BS69">
            <v>2.0645219187168338</v>
          </cell>
          <cell r="BT69">
            <v>0.22390976871308771</v>
          </cell>
          <cell r="BV69">
            <v>1.5448724187348883</v>
          </cell>
          <cell r="BW69">
            <v>1.5231141470836804</v>
          </cell>
          <cell r="BX69">
            <v>0</v>
          </cell>
          <cell r="BY69">
            <v>1.0941846937604229</v>
          </cell>
          <cell r="BZ69">
            <v>1.4488552904669476</v>
          </cell>
          <cell r="CA69">
            <v>0.95971890126862869</v>
          </cell>
          <cell r="CB69">
            <v>1.6272318798995187</v>
          </cell>
          <cell r="CC69">
            <v>3.0532148596978179</v>
          </cell>
          <cell r="CD69">
            <v>1.1976061161253042</v>
          </cell>
          <cell r="CE69">
            <v>2.064521918715982</v>
          </cell>
          <cell r="CF69">
            <v>0.22390976871308771</v>
          </cell>
          <cell r="CH69">
            <v>1.669444482213378</v>
          </cell>
          <cell r="CI69">
            <v>1.5231141470836804</v>
          </cell>
          <cell r="CJ69">
            <v>1.0879714847787394</v>
          </cell>
          <cell r="CK69">
            <v>1.0941846937604016</v>
          </cell>
          <cell r="CL69">
            <v>1.4488552904669263</v>
          </cell>
          <cell r="CM69">
            <v>0.95971890126862869</v>
          </cell>
          <cell r="CN69">
            <v>1.6272318798994336</v>
          </cell>
          <cell r="CO69">
            <v>3.0532148596978179</v>
          </cell>
          <cell r="CP69">
            <v>1.1976061161253042</v>
          </cell>
          <cell r="CQ69">
            <v>2.0645219187159181</v>
          </cell>
          <cell r="CR69">
            <v>0.22390976871308771</v>
          </cell>
          <cell r="CT69">
            <v>1.5505891722243481</v>
          </cell>
          <cell r="CU69">
            <v>1.5231141470836804</v>
          </cell>
          <cell r="CV69">
            <v>1.0879714847787394</v>
          </cell>
          <cell r="CW69">
            <v>1.0941846937604016</v>
          </cell>
          <cell r="CX69">
            <v>1.4488552904669263</v>
          </cell>
          <cell r="CY69">
            <v>0.95971890126862869</v>
          </cell>
          <cell r="CZ69">
            <v>1.6272318798995187</v>
          </cell>
          <cell r="DA69">
            <v>3.0532148596978179</v>
          </cell>
          <cell r="DB69">
            <v>1.1976061161253042</v>
          </cell>
          <cell r="DC69">
            <v>2.064521918715982</v>
          </cell>
          <cell r="DD69">
            <v>0.22390976871308771</v>
          </cell>
          <cell r="DF69">
            <v>1.711391542726437</v>
          </cell>
          <cell r="DG69">
            <v>1.5231141470836804</v>
          </cell>
          <cell r="DH69">
            <v>1.0879714847787181</v>
          </cell>
          <cell r="DI69">
            <v>1.0941846937604016</v>
          </cell>
          <cell r="DJ69">
            <v>1.4488552904669476</v>
          </cell>
          <cell r="DK69">
            <v>0.95971890126862869</v>
          </cell>
          <cell r="DL69">
            <v>1.6272318798996039</v>
          </cell>
          <cell r="DM69">
            <v>3.0532148596978179</v>
          </cell>
          <cell r="DN69">
            <v>1.1976061161253042</v>
          </cell>
          <cell r="DO69">
            <v>2.0645219187160668</v>
          </cell>
          <cell r="DP69">
            <v>0.223909768713109</v>
          </cell>
          <cell r="DR69">
            <v>1.6238317084851905</v>
          </cell>
          <cell r="DS69">
            <v>1.5231141470836804</v>
          </cell>
          <cell r="DT69">
            <v>1.0879714847787394</v>
          </cell>
          <cell r="DU69">
            <v>1.0941846937604016</v>
          </cell>
          <cell r="DV69">
            <v>1.4488552904669476</v>
          </cell>
          <cell r="DW69">
            <v>0.95971890126865</v>
          </cell>
          <cell r="DX69">
            <v>1.6272318798997316</v>
          </cell>
          <cell r="DY69">
            <v>3.0532148596978392</v>
          </cell>
          <cell r="DZ69">
            <v>1.1976061161253042</v>
          </cell>
          <cell r="EA69">
            <v>2.0645219187161947</v>
          </cell>
          <cell r="EB69">
            <v>0.22390976871308771</v>
          </cell>
          <cell r="ED69">
            <v>1.5861451558250916</v>
          </cell>
          <cell r="EE69">
            <v>1.5231141470836804</v>
          </cell>
          <cell r="EF69">
            <v>0</v>
          </cell>
          <cell r="EG69">
            <v>1.0941846937604016</v>
          </cell>
          <cell r="EH69">
            <v>1.4488552904669476</v>
          </cell>
          <cell r="EI69">
            <v>0.95971890126862869</v>
          </cell>
          <cell r="EJ69">
            <v>1.6272318799017331</v>
          </cell>
          <cell r="EK69">
            <v>3.0532148596978179</v>
          </cell>
          <cell r="EL69">
            <v>1.1976061161253042</v>
          </cell>
          <cell r="EM69">
            <v>2.0645219187181536</v>
          </cell>
          <cell r="EN69">
            <v>0.22390976871308771</v>
          </cell>
        </row>
        <row r="70">
          <cell r="A70">
            <v>42064</v>
          </cell>
          <cell r="B70">
            <v>1.5425721202411147</v>
          </cell>
          <cell r="C70">
            <v>1.428990449999701</v>
          </cell>
          <cell r="D70">
            <v>0</v>
          </cell>
          <cell r="E70">
            <v>1.0265674971985548</v>
          </cell>
          <cell r="F70">
            <v>1.3627563014823219</v>
          </cell>
          <cell r="G70">
            <v>0.90345022750916371</v>
          </cell>
          <cell r="H70">
            <v>1.5269325012457211</v>
          </cell>
          <cell r="I70">
            <v>2.8677454429004716</v>
          </cell>
          <cell r="J70">
            <v>1.1286139268200821</v>
          </cell>
          <cell r="K70">
            <v>1.9453931938995881</v>
          </cell>
          <cell r="L70">
            <v>0.21007284795704734</v>
          </cell>
          <cell r="N70">
            <v>1.5875624805682609</v>
          </cell>
          <cell r="O70">
            <v>1.428990449999701</v>
          </cell>
          <cell r="P70">
            <v>1.0244039146337405</v>
          </cell>
          <cell r="Q70">
            <v>1.0265674971985548</v>
          </cell>
          <cell r="R70">
            <v>1.3627563014823432</v>
          </cell>
          <cell r="S70">
            <v>0.90345022750916371</v>
          </cell>
          <cell r="T70">
            <v>1.526932501245317</v>
          </cell>
          <cell r="U70">
            <v>2.8677454429004716</v>
          </cell>
          <cell r="V70">
            <v>1.1286139268201032</v>
          </cell>
          <cell r="W70">
            <v>1.9453931938992266</v>
          </cell>
          <cell r="X70">
            <v>0.21007284795704734</v>
          </cell>
          <cell r="Z70">
            <v>1.5101990199806403</v>
          </cell>
          <cell r="AA70">
            <v>1.428990449999701</v>
          </cell>
          <cell r="AB70">
            <v>1.0244039146337192</v>
          </cell>
          <cell r="AC70">
            <v>1.0265674971985759</v>
          </cell>
          <cell r="AD70">
            <v>1.3627563014823219</v>
          </cell>
          <cell r="AE70">
            <v>0.90345022750916371</v>
          </cell>
          <cell r="AF70">
            <v>1.5269325012449342</v>
          </cell>
          <cell r="AG70">
            <v>2.8677454429004716</v>
          </cell>
          <cell r="AH70">
            <v>1.1286139268201032</v>
          </cell>
          <cell r="AI70">
            <v>1.9453931938989075</v>
          </cell>
          <cell r="AJ70">
            <v>0.21007284795706863</v>
          </cell>
          <cell r="AL70">
            <v>1.5616081685271732</v>
          </cell>
          <cell r="AM70">
            <v>1.428990449999701</v>
          </cell>
          <cell r="AN70">
            <v>1.0244039146337405</v>
          </cell>
          <cell r="AO70">
            <v>1.0265674971985759</v>
          </cell>
          <cell r="AP70">
            <v>1.3627563014823432</v>
          </cell>
          <cell r="AQ70">
            <v>0.90345022750916371</v>
          </cell>
          <cell r="AR70">
            <v>1.5269325012449555</v>
          </cell>
          <cell r="AS70">
            <v>2.8677454429004716</v>
          </cell>
          <cell r="AT70">
            <v>1.1286139268201032</v>
          </cell>
          <cell r="AU70">
            <v>1.9453931938988438</v>
          </cell>
          <cell r="AV70">
            <v>0.21007284795704734</v>
          </cell>
          <cell r="AX70">
            <v>1.5207194702541393</v>
          </cell>
          <cell r="AY70">
            <v>1.428990449999701</v>
          </cell>
          <cell r="AZ70">
            <v>1.0244039146337192</v>
          </cell>
          <cell r="BA70">
            <v>1.0265674971985759</v>
          </cell>
          <cell r="BB70">
            <v>1.3627563014823219</v>
          </cell>
          <cell r="BC70">
            <v>0.90345022750916371</v>
          </cell>
          <cell r="BD70">
            <v>1.5269325012458275</v>
          </cell>
          <cell r="BE70">
            <v>2.8677454429004716</v>
          </cell>
          <cell r="BF70">
            <v>1.1286139268201032</v>
          </cell>
          <cell r="BG70">
            <v>1.9453931938997582</v>
          </cell>
          <cell r="BH70">
            <v>0.21007284795706863</v>
          </cell>
          <cell r="BJ70">
            <v>1.3572107051133431</v>
          </cell>
          <cell r="BK70">
            <v>1.428990449999701</v>
          </cell>
          <cell r="BL70">
            <v>0</v>
          </cell>
          <cell r="BM70">
            <v>1.0265674971985548</v>
          </cell>
          <cell r="BN70">
            <v>1.3627563014823432</v>
          </cell>
          <cell r="BO70">
            <v>0.90345022750916371</v>
          </cell>
          <cell r="BP70">
            <v>1.5269325012429353</v>
          </cell>
          <cell r="BQ70">
            <v>2.8677454429004716</v>
          </cell>
          <cell r="BR70">
            <v>1.1286139268201032</v>
          </cell>
          <cell r="BS70">
            <v>1.9453931938967386</v>
          </cell>
          <cell r="BT70">
            <v>0.21007284795704734</v>
          </cell>
          <cell r="BV70">
            <v>1.4567315642411538</v>
          </cell>
          <cell r="BW70">
            <v>1.428990449999701</v>
          </cell>
          <cell r="BX70">
            <v>0</v>
          </cell>
          <cell r="BY70">
            <v>1.0265674971985548</v>
          </cell>
          <cell r="BZ70">
            <v>1.3627563014823432</v>
          </cell>
          <cell r="CA70">
            <v>0.90345022750916371</v>
          </cell>
          <cell r="CB70">
            <v>1.5269325012456147</v>
          </cell>
          <cell r="CC70">
            <v>2.8677454429004716</v>
          </cell>
          <cell r="CD70">
            <v>1.1286139268200821</v>
          </cell>
          <cell r="CE70">
            <v>1.9453931938994393</v>
          </cell>
          <cell r="CF70">
            <v>0.21007284795704734</v>
          </cell>
          <cell r="CH70">
            <v>1.5756992415564941</v>
          </cell>
          <cell r="CI70">
            <v>1.428990449999701</v>
          </cell>
          <cell r="CJ70">
            <v>1.0244039146337192</v>
          </cell>
          <cell r="CK70">
            <v>1.0265674971985759</v>
          </cell>
          <cell r="CL70">
            <v>1.3627563014823432</v>
          </cell>
          <cell r="CM70">
            <v>0.90345022750916371</v>
          </cell>
          <cell r="CN70">
            <v>1.5269325012455084</v>
          </cell>
          <cell r="CO70">
            <v>2.8677454429004716</v>
          </cell>
          <cell r="CP70">
            <v>1.1286139268201032</v>
          </cell>
          <cell r="CQ70">
            <v>1.9453931938993754</v>
          </cell>
          <cell r="CR70">
            <v>0.21007284795704734</v>
          </cell>
          <cell r="CT70">
            <v>1.4620039942276897</v>
          </cell>
          <cell r="CU70">
            <v>1.428990449999701</v>
          </cell>
          <cell r="CV70">
            <v>1.0244039146337616</v>
          </cell>
          <cell r="CW70">
            <v>1.0265674971985759</v>
          </cell>
          <cell r="CX70">
            <v>1.3627563014823432</v>
          </cell>
          <cell r="CY70">
            <v>0.90345022750916371</v>
          </cell>
          <cell r="CZ70">
            <v>1.526932501245317</v>
          </cell>
          <cell r="DA70">
            <v>2.8677454429004716</v>
          </cell>
          <cell r="DB70">
            <v>1.1286139268201032</v>
          </cell>
          <cell r="DC70">
            <v>1.9453931938992479</v>
          </cell>
          <cell r="DD70">
            <v>0.21007284795706863</v>
          </cell>
          <cell r="DF70">
            <v>1.6135381985014741</v>
          </cell>
          <cell r="DG70">
            <v>1.428990449999701</v>
          </cell>
          <cell r="DH70">
            <v>1.0244039146337616</v>
          </cell>
          <cell r="DI70">
            <v>1.0265674971985759</v>
          </cell>
          <cell r="DJ70">
            <v>1.3627563014823219</v>
          </cell>
          <cell r="DK70">
            <v>0.90345022750916371</v>
          </cell>
          <cell r="DL70">
            <v>1.5269325012452319</v>
          </cell>
          <cell r="DM70">
            <v>2.8677454429004716</v>
          </cell>
          <cell r="DN70">
            <v>1.1286139268201032</v>
          </cell>
          <cell r="DO70">
            <v>1.9453931938991629</v>
          </cell>
          <cell r="DP70">
            <v>0.21007284795704734</v>
          </cell>
          <cell r="DR70">
            <v>1.5310354325384745</v>
          </cell>
          <cell r="DS70">
            <v>1.428990449999701</v>
          </cell>
          <cell r="DT70">
            <v>1.0244039146337405</v>
          </cell>
          <cell r="DU70">
            <v>1.0265674971985759</v>
          </cell>
          <cell r="DV70">
            <v>1.3627563014823432</v>
          </cell>
          <cell r="DW70">
            <v>0.90345022750916371</v>
          </cell>
          <cell r="DX70">
            <v>1.5269325012457848</v>
          </cell>
          <cell r="DY70">
            <v>2.8677454429004716</v>
          </cell>
          <cell r="DZ70">
            <v>1.1286139268200821</v>
          </cell>
          <cell r="EA70">
            <v>1.9453931938996731</v>
          </cell>
          <cell r="EB70">
            <v>0.21007284795704734</v>
          </cell>
          <cell r="ED70">
            <v>1.4960836537658562</v>
          </cell>
          <cell r="EE70">
            <v>1.428990449999701</v>
          </cell>
          <cell r="EF70">
            <v>0</v>
          </cell>
          <cell r="EG70">
            <v>1.0265674971985548</v>
          </cell>
          <cell r="EH70">
            <v>1.3627563014823219</v>
          </cell>
          <cell r="EI70">
            <v>0.90345022750916371</v>
          </cell>
          <cell r="EJ70">
            <v>1.526932501245317</v>
          </cell>
          <cell r="EK70">
            <v>2.8677454429004716</v>
          </cell>
          <cell r="EL70">
            <v>1.1286139268201032</v>
          </cell>
          <cell r="EM70">
            <v>1.9453931938992479</v>
          </cell>
          <cell r="EN70">
            <v>0.21007284795704734</v>
          </cell>
        </row>
        <row r="71">
          <cell r="A71">
            <v>42430</v>
          </cell>
          <cell r="B71">
            <v>1.5392002406614758</v>
          </cell>
          <cell r="C71">
            <v>1.3824252560849923</v>
          </cell>
          <cell r="D71">
            <v>0</v>
          </cell>
          <cell r="E71">
            <v>0.99311568891419744</v>
          </cell>
          <cell r="F71">
            <v>1.3214504771357147</v>
          </cell>
          <cell r="G71">
            <v>0.87676797458584665</v>
          </cell>
          <cell r="H71">
            <v>1.605496596996792</v>
          </cell>
          <cell r="I71">
            <v>2.7772236934005115</v>
          </cell>
          <cell r="J71">
            <v>1.0963909532137506</v>
          </cell>
          <cell r="K71">
            <v>1.9980038223934067</v>
          </cell>
          <cell r="L71">
            <v>0.20322740108329401</v>
          </cell>
          <cell r="N71">
            <v>1.4200383536557171</v>
          </cell>
          <cell r="O71">
            <v>1.3824252560849923</v>
          </cell>
          <cell r="P71">
            <v>0.99436173397920902</v>
          </cell>
          <cell r="Q71">
            <v>0.99311568891419744</v>
          </cell>
          <cell r="R71">
            <v>1.3214504771357147</v>
          </cell>
          <cell r="S71">
            <v>0.87676797458584665</v>
          </cell>
          <cell r="T71">
            <v>1.1600045048612548</v>
          </cell>
          <cell r="U71">
            <v>2.7772236934004901</v>
          </cell>
          <cell r="V71">
            <v>1.0963909532137295</v>
          </cell>
          <cell r="W71">
            <v>1.5266722657175489</v>
          </cell>
          <cell r="X71">
            <v>0.20322740108329401</v>
          </cell>
          <cell r="Z71">
            <v>1.4970439963985172</v>
          </cell>
          <cell r="AA71">
            <v>1.3824252560849712</v>
          </cell>
          <cell r="AB71">
            <v>0.99436173397920902</v>
          </cell>
          <cell r="AC71">
            <v>0.99311568891419744</v>
          </cell>
          <cell r="AD71">
            <v>1.3214504771357147</v>
          </cell>
          <cell r="AE71">
            <v>0.87676797458584665</v>
          </cell>
          <cell r="AF71">
            <v>1.5691435201156951</v>
          </cell>
          <cell r="AG71">
            <v>2.7772236934004901</v>
          </cell>
          <cell r="AH71">
            <v>1.0963909532137295</v>
          </cell>
          <cell r="AI71">
            <v>1.9698488420787257</v>
          </cell>
          <cell r="AJ71">
            <v>0.20322740108329401</v>
          </cell>
          <cell r="AL71">
            <v>1.1998736224039019</v>
          </cell>
          <cell r="AM71">
            <v>1.3824252560849712</v>
          </cell>
          <cell r="AN71">
            <v>0.99436173397918781</v>
          </cell>
          <cell r="AO71">
            <v>0.99311568891419744</v>
          </cell>
          <cell r="AP71">
            <v>1.3214504771356934</v>
          </cell>
          <cell r="AQ71">
            <v>0.87676797458584665</v>
          </cell>
          <cell r="AR71">
            <v>0.62619990300182193</v>
          </cell>
          <cell r="AS71">
            <v>2.7772236934004901</v>
          </cell>
          <cell r="AT71">
            <v>1.0963909532137295</v>
          </cell>
          <cell r="AU71">
            <v>0.92012962495355288</v>
          </cell>
          <cell r="AV71">
            <v>0.20322740108329401</v>
          </cell>
          <cell r="AX71">
            <v>1.7265066001066032</v>
          </cell>
          <cell r="AY71">
            <v>1.3824252560849712</v>
          </cell>
          <cell r="AZ71">
            <v>0.99436173397920902</v>
          </cell>
          <cell r="BA71">
            <v>0.99311568891419744</v>
          </cell>
          <cell r="BB71">
            <v>1.3214504771357147</v>
          </cell>
          <cell r="BC71">
            <v>0.87676797458582545</v>
          </cell>
          <cell r="BD71">
            <v>2.2274104222484237</v>
          </cell>
          <cell r="BE71">
            <v>2.7772236934004688</v>
          </cell>
          <cell r="BF71">
            <v>1.0963909532137295</v>
          </cell>
          <cell r="BG71">
            <v>2.6334168416935917</v>
          </cell>
          <cell r="BH71">
            <v>0.20322740108329401</v>
          </cell>
          <cell r="BJ71">
            <v>1.5317439804054089</v>
          </cell>
          <cell r="BK71">
            <v>1.3824252560849712</v>
          </cell>
          <cell r="BL71">
            <v>0</v>
          </cell>
          <cell r="BM71">
            <v>0.99311568891419744</v>
          </cell>
          <cell r="BN71">
            <v>1.3214504771357147</v>
          </cell>
          <cell r="BO71">
            <v>0.87676797458582545</v>
          </cell>
          <cell r="BP71">
            <v>2.6350869639721264</v>
          </cell>
          <cell r="BQ71">
            <v>2.7772236934004901</v>
          </cell>
          <cell r="BR71">
            <v>1.0963909532137295</v>
          </cell>
          <cell r="BS71">
            <v>3.0962675686242913</v>
          </cell>
          <cell r="BT71">
            <v>0.20322740108329401</v>
          </cell>
          <cell r="BV71">
            <v>1.6637554735212889</v>
          </cell>
          <cell r="BW71">
            <v>1.3824252560849712</v>
          </cell>
          <cell r="BX71">
            <v>0</v>
          </cell>
          <cell r="BY71">
            <v>0.99311568891419744</v>
          </cell>
          <cell r="BZ71">
            <v>1.3214504771357147</v>
          </cell>
          <cell r="CA71">
            <v>0.87676797458584665</v>
          </cell>
          <cell r="CB71">
            <v>2.4163053868624336</v>
          </cell>
          <cell r="CC71">
            <v>2.7772236934004901</v>
          </cell>
          <cell r="CD71">
            <v>1.0963909532137506</v>
          </cell>
          <cell r="CE71">
            <v>2.5395089498685341</v>
          </cell>
          <cell r="CF71">
            <v>0.20322740108329401</v>
          </cell>
          <cell r="CH71">
            <v>1.6216238270812866</v>
          </cell>
          <cell r="CI71">
            <v>1.3824252560849712</v>
          </cell>
          <cell r="CJ71">
            <v>0.99436173397920902</v>
          </cell>
          <cell r="CK71">
            <v>0.99311568891419744</v>
          </cell>
          <cell r="CL71">
            <v>1.3214504771357147</v>
          </cell>
          <cell r="CM71">
            <v>0.87676797458584665</v>
          </cell>
          <cell r="CN71">
            <v>1.7801751866551503</v>
          </cell>
          <cell r="CO71">
            <v>2.7772236934004901</v>
          </cell>
          <cell r="CP71">
            <v>1.0963909532137295</v>
          </cell>
          <cell r="CQ71">
            <v>2.1121188280766163</v>
          </cell>
          <cell r="CR71">
            <v>0.20322740108329401</v>
          </cell>
          <cell r="CT71">
            <v>1.5665808348691357</v>
          </cell>
          <cell r="CU71">
            <v>1.3824252560849923</v>
          </cell>
          <cell r="CV71">
            <v>0.99436173397918781</v>
          </cell>
          <cell r="CW71">
            <v>0.99311568891419744</v>
          </cell>
          <cell r="CX71">
            <v>1.3214504771357147</v>
          </cell>
          <cell r="CY71">
            <v>0.87676797458584665</v>
          </cell>
          <cell r="CZ71">
            <v>1.9469598919117961</v>
          </cell>
          <cell r="DA71">
            <v>2.7772236934004901</v>
          </cell>
          <cell r="DB71">
            <v>1.0963909532137295</v>
          </cell>
          <cell r="DC71">
            <v>2.4970687519736017</v>
          </cell>
          <cell r="DD71">
            <v>0.20322740108329401</v>
          </cell>
          <cell r="DF71">
            <v>1.6098710005419292</v>
          </cell>
          <cell r="DG71">
            <v>1.3824252560849923</v>
          </cell>
          <cell r="DH71">
            <v>0.99436173397920902</v>
          </cell>
          <cell r="DI71">
            <v>0.99311568891419744</v>
          </cell>
          <cell r="DJ71">
            <v>1.3214504771357147</v>
          </cell>
          <cell r="DK71">
            <v>0.87676797458584665</v>
          </cell>
          <cell r="DL71">
            <v>1.59869149299554</v>
          </cell>
          <cell r="DM71">
            <v>2.7772236934004901</v>
          </cell>
          <cell r="DN71">
            <v>1.0963909532137295</v>
          </cell>
          <cell r="DO71">
            <v>2.0092568165285258</v>
          </cell>
          <cell r="DP71">
            <v>0.20322740108329401</v>
          </cell>
          <cell r="DR71">
            <v>1.7301684716417798</v>
          </cell>
          <cell r="DS71">
            <v>1.3824252560849712</v>
          </cell>
          <cell r="DT71">
            <v>0.99436173397918781</v>
          </cell>
          <cell r="DU71">
            <v>0.99311568891419744</v>
          </cell>
          <cell r="DV71">
            <v>1.3214504771357147</v>
          </cell>
          <cell r="DW71">
            <v>0.87676797458584665</v>
          </cell>
          <cell r="DX71">
            <v>2.2051247651387587</v>
          </cell>
          <cell r="DY71">
            <v>2.7772236934004901</v>
          </cell>
          <cell r="DZ71">
            <v>1.0963909532137506</v>
          </cell>
          <cell r="EA71">
            <v>2.5658113618710456</v>
          </cell>
          <cell r="EB71">
            <v>0.20322740108329401</v>
          </cell>
          <cell r="ED71">
            <v>1.0357231273742995</v>
          </cell>
          <cell r="EE71">
            <v>1.3824252560849712</v>
          </cell>
          <cell r="EF71">
            <v>0</v>
          </cell>
          <cell r="EG71">
            <v>0.99311568891419744</v>
          </cell>
          <cell r="EH71">
            <v>1.3214504771357147</v>
          </cell>
          <cell r="EI71">
            <v>0.87676797458584665</v>
          </cell>
          <cell r="EJ71">
            <v>-2.9954096788024835</v>
          </cell>
          <cell r="EK71">
            <v>2.7772236934004901</v>
          </cell>
          <cell r="EL71">
            <v>1.0963909532137506</v>
          </cell>
          <cell r="EM71">
            <v>-2.4888498531007053</v>
          </cell>
          <cell r="EN71">
            <v>0.20322740108329401</v>
          </cell>
        </row>
        <row r="72">
          <cell r="A72">
            <v>42795</v>
          </cell>
          <cell r="B72">
            <v>1.3925028430771036</v>
          </cell>
          <cell r="C72">
            <v>1.3611289128115063</v>
          </cell>
          <cell r="D72">
            <v>0</v>
          </cell>
          <cell r="E72">
            <v>0.97781668267261113</v>
          </cell>
          <cell r="F72">
            <v>1.3040235190656486</v>
          </cell>
          <cell r="G72">
            <v>0.86588034392350199</v>
          </cell>
          <cell r="H72">
            <v>1.163369806377327</v>
          </cell>
          <cell r="I72">
            <v>2.7372312959124465</v>
          </cell>
          <cell r="J72">
            <v>1.0838278203449485</v>
          </cell>
          <cell r="K72">
            <v>1.6215523217266039</v>
          </cell>
          <cell r="L72">
            <v>0.20009667401723263</v>
          </cell>
          <cell r="N72">
            <v>1.6292761529874467</v>
          </cell>
          <cell r="O72">
            <v>1.3611289128115063</v>
          </cell>
          <cell r="P72">
            <v>0.98222614499363481</v>
          </cell>
          <cell r="Q72">
            <v>0.97781668267261113</v>
          </cell>
          <cell r="R72">
            <v>1.3040235190656708</v>
          </cell>
          <cell r="S72">
            <v>0.86588034392350199</v>
          </cell>
          <cell r="T72">
            <v>1.7234135713859047</v>
          </cell>
          <cell r="U72">
            <v>2.7372312959124465</v>
          </cell>
          <cell r="V72">
            <v>1.0838278203449709</v>
          </cell>
          <cell r="W72">
            <v>2.1752206223949595</v>
          </cell>
          <cell r="X72">
            <v>0.20009667401725506</v>
          </cell>
          <cell r="Z72">
            <v>1.314888007153292</v>
          </cell>
          <cell r="AA72">
            <v>1.3611289128115063</v>
          </cell>
          <cell r="AB72">
            <v>0.98222614499363481</v>
          </cell>
          <cell r="AC72">
            <v>0.97781668267261113</v>
          </cell>
          <cell r="AD72">
            <v>1.3040235190656708</v>
          </cell>
          <cell r="AE72">
            <v>0.86588034392350199</v>
          </cell>
          <cell r="AF72">
            <v>1.0310775556380927</v>
          </cell>
          <cell r="AG72">
            <v>2.7372312959124465</v>
          </cell>
          <cell r="AH72">
            <v>1.0838278203449709</v>
          </cell>
          <cell r="AI72">
            <v>1.4978375951697835</v>
          </cell>
          <cell r="AJ72">
            <v>0.20009667401725506</v>
          </cell>
          <cell r="AL72">
            <v>1.8308403956913022</v>
          </cell>
          <cell r="AM72">
            <v>1.3611289128115287</v>
          </cell>
          <cell r="AN72">
            <v>0.98222614499365724</v>
          </cell>
          <cell r="AO72">
            <v>0.97781668267261113</v>
          </cell>
          <cell r="AP72">
            <v>1.3040235190656708</v>
          </cell>
          <cell r="AQ72">
            <v>0.86588034392350199</v>
          </cell>
          <cell r="AR72">
            <v>2.3435982951231566</v>
          </cell>
          <cell r="AS72">
            <v>2.7372312959124465</v>
          </cell>
          <cell r="AT72">
            <v>1.0838278203449485</v>
          </cell>
          <cell r="AU72">
            <v>2.8813066726460295</v>
          </cell>
          <cell r="AV72">
            <v>0.20009667401725506</v>
          </cell>
          <cell r="AX72">
            <v>0.96866654322167456</v>
          </cell>
          <cell r="AY72">
            <v>1.3611289128115063</v>
          </cell>
          <cell r="AZ72">
            <v>0.98222614499365724</v>
          </cell>
          <cell r="BA72">
            <v>0.97781668267261113</v>
          </cell>
          <cell r="BB72">
            <v>1.3040235190656486</v>
          </cell>
          <cell r="BC72">
            <v>0.86588034392350199</v>
          </cell>
          <cell r="BD72">
            <v>-2.3369931858437616E-2</v>
          </cell>
          <cell r="BE72">
            <v>2.7372312959124465</v>
          </cell>
          <cell r="BF72">
            <v>1.0838278203449709</v>
          </cell>
          <cell r="BG72">
            <v>0.40232223535590694</v>
          </cell>
          <cell r="BH72">
            <v>0.20009667401725506</v>
          </cell>
          <cell r="BJ72">
            <v>3.6918551376330377E-2</v>
          </cell>
          <cell r="BK72">
            <v>1.3611289128115287</v>
          </cell>
          <cell r="BL72">
            <v>0</v>
          </cell>
          <cell r="BM72">
            <v>0.97781668267261113</v>
          </cell>
          <cell r="BN72">
            <v>1.3040235190656708</v>
          </cell>
          <cell r="BO72">
            <v>0.86588034392352442</v>
          </cell>
          <cell r="BP72">
            <v>-5.3322644439061504</v>
          </cell>
          <cell r="BQ72">
            <v>2.7372312959124465</v>
          </cell>
          <cell r="BR72">
            <v>1.0838278203449709</v>
          </cell>
          <cell r="BS72">
            <v>-5.2011021581302197</v>
          </cell>
          <cell r="BT72">
            <v>0.20009667401725506</v>
          </cell>
          <cell r="BV72">
            <v>1.4067096824564862</v>
          </cell>
          <cell r="BW72">
            <v>1.3611289128115287</v>
          </cell>
          <cell r="BX72">
            <v>0</v>
          </cell>
          <cell r="BY72">
            <v>0.9778166826725887</v>
          </cell>
          <cell r="BZ72">
            <v>1.3040235190656708</v>
          </cell>
          <cell r="CA72">
            <v>0.86588034392350199</v>
          </cell>
          <cell r="CB72">
            <v>1.475881508382312</v>
          </cell>
          <cell r="CC72">
            <v>2.7372312959124465</v>
          </cell>
          <cell r="CD72">
            <v>1.0838278203449485</v>
          </cell>
          <cell r="CE72">
            <v>1.8825671545470066</v>
          </cell>
          <cell r="CF72">
            <v>0.20009667401723263</v>
          </cell>
          <cell r="CH72">
            <v>1.4599588941073049</v>
          </cell>
          <cell r="CI72">
            <v>1.3611289128115063</v>
          </cell>
          <cell r="CJ72">
            <v>0.98222614499363481</v>
          </cell>
          <cell r="CK72">
            <v>0.97781668267261113</v>
          </cell>
          <cell r="CL72">
            <v>1.3040235190656708</v>
          </cell>
          <cell r="CM72">
            <v>0.86588034392350199</v>
          </cell>
          <cell r="CN72">
            <v>1.2585348217366541</v>
          </cell>
          <cell r="CO72">
            <v>2.7372312959124465</v>
          </cell>
          <cell r="CP72">
            <v>1.0838278203449485</v>
          </cell>
          <cell r="CQ72">
            <v>1.7236748876365859</v>
          </cell>
          <cell r="CR72">
            <v>0.20009667401725506</v>
          </cell>
          <cell r="CT72">
            <v>1.1973646672911453</v>
          </cell>
          <cell r="CU72">
            <v>1.3611289128115063</v>
          </cell>
          <cell r="CV72">
            <v>0.98222614499363481</v>
          </cell>
          <cell r="CW72">
            <v>0.97781668267261113</v>
          </cell>
          <cell r="CX72">
            <v>1.3040235190656708</v>
          </cell>
          <cell r="CY72">
            <v>0.86588034392350199</v>
          </cell>
          <cell r="CZ72">
            <v>0.7864784320122491</v>
          </cell>
          <cell r="DA72">
            <v>2.7372312959124239</v>
          </cell>
          <cell r="DB72">
            <v>1.0838278203449709</v>
          </cell>
          <cell r="DC72">
            <v>1.0048039319265152</v>
          </cell>
          <cell r="DD72">
            <v>0.20009667401723263</v>
          </cell>
          <cell r="DF72">
            <v>1.4796236973686039</v>
          </cell>
          <cell r="DG72">
            <v>1.3611289128115063</v>
          </cell>
          <cell r="DH72">
            <v>0.98222614499363481</v>
          </cell>
          <cell r="DI72">
            <v>0.97781668267261113</v>
          </cell>
          <cell r="DJ72">
            <v>1.3040235190656708</v>
          </cell>
          <cell r="DK72">
            <v>0.86588034392350199</v>
          </cell>
          <cell r="DL72">
            <v>1.2477107355554427</v>
          </cell>
          <cell r="DM72">
            <v>2.7372312959124465</v>
          </cell>
          <cell r="DN72">
            <v>1.0838278203449485</v>
          </cell>
          <cell r="DO72">
            <v>1.6638420793390116</v>
          </cell>
          <cell r="DP72">
            <v>0.20009667401725506</v>
          </cell>
          <cell r="DR72">
            <v>1.2502928815631753</v>
          </cell>
          <cell r="DS72">
            <v>1.3611289128115287</v>
          </cell>
          <cell r="DT72">
            <v>0.98222614499363481</v>
          </cell>
          <cell r="DU72">
            <v>0.97781668267261113</v>
          </cell>
          <cell r="DV72">
            <v>1.3040235190656486</v>
          </cell>
          <cell r="DW72">
            <v>0.86588034392347957</v>
          </cell>
          <cell r="DX72">
            <v>0.79242107667399186</v>
          </cell>
          <cell r="DY72">
            <v>2.7372312959124239</v>
          </cell>
          <cell r="DZ72">
            <v>1.0838278203449485</v>
          </cell>
          <cell r="EA72">
            <v>1.2523106400569781</v>
          </cell>
          <cell r="EB72">
            <v>0.20009667401723263</v>
          </cell>
          <cell r="ED72">
            <v>0.87385482972817119</v>
          </cell>
          <cell r="EE72">
            <v>1.3611289128115063</v>
          </cell>
          <cell r="EF72">
            <v>0</v>
          </cell>
          <cell r="EG72">
            <v>0.97781668267261113</v>
          </cell>
          <cell r="EH72">
            <v>1.3040235190656708</v>
          </cell>
          <cell r="EI72">
            <v>0.86588034392350199</v>
          </cell>
          <cell r="EJ72">
            <v>-4.8131114573589233</v>
          </cell>
          <cell r="EK72">
            <v>2.7372312959124465</v>
          </cell>
          <cell r="EL72">
            <v>1.0838278203449485</v>
          </cell>
          <cell r="EM72">
            <v>-4.2592592523248598</v>
          </cell>
          <cell r="EN72">
            <v>0.20009667401725506</v>
          </cell>
        </row>
        <row r="73">
          <cell r="A73">
            <v>43160</v>
          </cell>
          <cell r="B73">
            <v>1.3705041808339313</v>
          </cell>
          <cell r="C73">
            <v>1.2522211194792605</v>
          </cell>
          <cell r="D73">
            <v>0</v>
          </cell>
          <cell r="E73">
            <v>0.89957879044140177</v>
          </cell>
          <cell r="F73">
            <v>1.2021900196651434</v>
          </cell>
          <cell r="G73">
            <v>0.79884877714718816</v>
          </cell>
          <cell r="H73">
            <v>1.3386618668041039</v>
          </cell>
          <cell r="I73">
            <v>2.5206261671917494</v>
          </cell>
          <cell r="J73">
            <v>1.0008263035947225</v>
          </cell>
          <cell r="K73">
            <v>1.7249051873052572</v>
          </cell>
          <cell r="L73">
            <v>0.18408637305445341</v>
          </cell>
          <cell r="N73">
            <v>1.4094771601217637</v>
          </cell>
          <cell r="O73">
            <v>1.2522211194792605</v>
          </cell>
          <cell r="P73">
            <v>0.90637913256390334</v>
          </cell>
          <cell r="Q73">
            <v>0.89957879044140177</v>
          </cell>
          <cell r="R73">
            <v>1.2021900196651434</v>
          </cell>
          <cell r="S73">
            <v>0.79884877714716673</v>
          </cell>
          <cell r="T73">
            <v>1.3386618668043822</v>
          </cell>
          <cell r="U73">
            <v>2.5206261671917494</v>
          </cell>
          <cell r="V73">
            <v>1.0008263035947225</v>
          </cell>
          <cell r="W73">
            <v>1.7249051873054499</v>
          </cell>
          <cell r="X73">
            <v>0.18408637305443201</v>
          </cell>
          <cell r="Z73">
            <v>1.3406078824327761</v>
          </cell>
          <cell r="AA73">
            <v>1.252221119479239</v>
          </cell>
          <cell r="AB73">
            <v>0.90637913256392477</v>
          </cell>
          <cell r="AC73">
            <v>0.89957879044140177</v>
          </cell>
          <cell r="AD73">
            <v>1.2021900196651434</v>
          </cell>
          <cell r="AE73">
            <v>0.79884877714718816</v>
          </cell>
          <cell r="AF73">
            <v>1.338661866804489</v>
          </cell>
          <cell r="AG73">
            <v>2.5206261671917281</v>
          </cell>
          <cell r="AH73">
            <v>1.0008263035947225</v>
          </cell>
          <cell r="AI73">
            <v>1.7249051873056211</v>
          </cell>
          <cell r="AJ73">
            <v>0.18408637305443201</v>
          </cell>
          <cell r="AL73">
            <v>1.3866434530083627</v>
          </cell>
          <cell r="AM73">
            <v>1.252221119479239</v>
          </cell>
          <cell r="AN73">
            <v>0.90637913256390334</v>
          </cell>
          <cell r="AO73">
            <v>0.89957879044140177</v>
          </cell>
          <cell r="AP73">
            <v>1.2021900196651434</v>
          </cell>
          <cell r="AQ73">
            <v>0.79884877714718816</v>
          </cell>
          <cell r="AR73">
            <v>1.3386618668038044</v>
          </cell>
          <cell r="AS73">
            <v>2.5206261671917494</v>
          </cell>
          <cell r="AT73">
            <v>1.0008263035947225</v>
          </cell>
          <cell r="AU73">
            <v>1.724905187304808</v>
          </cell>
          <cell r="AV73">
            <v>0.18408637305443201</v>
          </cell>
          <cell r="AX73">
            <v>1.3499534722541728</v>
          </cell>
          <cell r="AY73">
            <v>1.2522211194792605</v>
          </cell>
          <cell r="AZ73">
            <v>0.90637913256390334</v>
          </cell>
          <cell r="BA73">
            <v>0.89957879044140177</v>
          </cell>
          <cell r="BB73">
            <v>1.2021900196651647</v>
          </cell>
          <cell r="BC73">
            <v>0.79884877714718816</v>
          </cell>
          <cell r="BD73">
            <v>1.3386618668045105</v>
          </cell>
          <cell r="BE73">
            <v>2.5206261671917494</v>
          </cell>
          <cell r="BF73">
            <v>1.0008263035947009</v>
          </cell>
          <cell r="BG73">
            <v>1.7249051873055996</v>
          </cell>
          <cell r="BH73">
            <v>0.18408637305443201</v>
          </cell>
          <cell r="BJ73">
            <v>1.200271185178603</v>
          </cell>
          <cell r="BK73">
            <v>1.2522211194792605</v>
          </cell>
          <cell r="BL73">
            <v>0</v>
          </cell>
          <cell r="BM73">
            <v>0.89957879044140177</v>
          </cell>
          <cell r="BN73">
            <v>1.2021900196651647</v>
          </cell>
          <cell r="BO73">
            <v>0.79884877714716673</v>
          </cell>
          <cell r="BP73">
            <v>1.3386618668011083</v>
          </cell>
          <cell r="BQ73">
            <v>2.5206261671917494</v>
          </cell>
          <cell r="BR73">
            <v>1.0008263035947009</v>
          </cell>
          <cell r="BS73">
            <v>1.7249051873020478</v>
          </cell>
          <cell r="BT73">
            <v>0.18408637305443201</v>
          </cell>
          <cell r="BV73">
            <v>1.0529274071691574</v>
          </cell>
          <cell r="BW73">
            <v>1.2522211194792605</v>
          </cell>
          <cell r="BX73">
            <v>0</v>
          </cell>
          <cell r="BY73">
            <v>0.89957879044140177</v>
          </cell>
          <cell r="BZ73">
            <v>1.2021900196651434</v>
          </cell>
          <cell r="CA73">
            <v>0.79884877714718816</v>
          </cell>
          <cell r="CB73">
            <v>0.43299554304602594</v>
          </cell>
          <cell r="CC73">
            <v>2.5206261671917494</v>
          </cell>
          <cell r="CD73">
            <v>1.0008263035947225</v>
          </cell>
          <cell r="CE73">
            <v>1.0963847352919076</v>
          </cell>
          <cell r="CF73">
            <v>0.18408637305445341</v>
          </cell>
          <cell r="CH73">
            <v>1.4034890013083112</v>
          </cell>
          <cell r="CI73">
            <v>1.2522211194792605</v>
          </cell>
          <cell r="CJ73">
            <v>0.90637913256390334</v>
          </cell>
          <cell r="CK73">
            <v>0.89957879044140177</v>
          </cell>
          <cell r="CL73">
            <v>1.2021900196651434</v>
          </cell>
          <cell r="CM73">
            <v>0.79884877714718816</v>
          </cell>
          <cell r="CN73">
            <v>1.3386618668043178</v>
          </cell>
          <cell r="CO73">
            <v>2.5206261671917494</v>
          </cell>
          <cell r="CP73">
            <v>1.0008263035947009</v>
          </cell>
          <cell r="CQ73">
            <v>1.7249051873054499</v>
          </cell>
          <cell r="CR73">
            <v>0.18408637305443201</v>
          </cell>
          <cell r="CT73">
            <v>1.2985049999711284</v>
          </cell>
          <cell r="CU73">
            <v>1.2522211194792605</v>
          </cell>
          <cell r="CV73">
            <v>0.90637913256390334</v>
          </cell>
          <cell r="CW73">
            <v>0.89957879044140177</v>
          </cell>
          <cell r="CX73">
            <v>1.2021900196651647</v>
          </cell>
          <cell r="CY73">
            <v>0.79884877714718816</v>
          </cell>
          <cell r="CZ73">
            <v>1.3386618668034833</v>
          </cell>
          <cell r="DA73">
            <v>2.5206261671917494</v>
          </cell>
          <cell r="DB73">
            <v>1.0008263035947009</v>
          </cell>
          <cell r="DC73">
            <v>1.7249051873042731</v>
          </cell>
          <cell r="DD73">
            <v>0.18408637305443201</v>
          </cell>
          <cell r="DF73">
            <v>1.4329605736562501</v>
          </cell>
          <cell r="DG73">
            <v>1.2522211194792605</v>
          </cell>
          <cell r="DH73">
            <v>0.90637913256390334</v>
          </cell>
          <cell r="DI73">
            <v>0.89957879044138034</v>
          </cell>
          <cell r="DJ73">
            <v>1.2021900196651434</v>
          </cell>
          <cell r="DK73">
            <v>0.79884877714718816</v>
          </cell>
          <cell r="DL73">
            <v>1.3386618668044248</v>
          </cell>
          <cell r="DM73">
            <v>2.5206261671917707</v>
          </cell>
          <cell r="DN73">
            <v>1.0008263035947225</v>
          </cell>
          <cell r="DO73">
            <v>1.7249051873055354</v>
          </cell>
          <cell r="DP73">
            <v>0.18408637305443201</v>
          </cell>
          <cell r="DR73">
            <v>1.3598819019156494</v>
          </cell>
          <cell r="DS73">
            <v>1.2522211194792605</v>
          </cell>
          <cell r="DT73">
            <v>0.90637913256390334</v>
          </cell>
          <cell r="DU73">
            <v>0.89957879044140177</v>
          </cell>
          <cell r="DV73">
            <v>1.2021900196651647</v>
          </cell>
          <cell r="DW73">
            <v>0.79884877714718816</v>
          </cell>
          <cell r="DX73">
            <v>1.3386618668038257</v>
          </cell>
          <cell r="DY73">
            <v>2.5206261671917707</v>
          </cell>
          <cell r="DZ73">
            <v>1.0008263035947225</v>
          </cell>
          <cell r="EA73">
            <v>1.7249051873049577</v>
          </cell>
          <cell r="EB73">
            <v>0.18408637305445341</v>
          </cell>
          <cell r="ED73">
            <v>1.3285424238151933</v>
          </cell>
          <cell r="EE73">
            <v>1.252221119479239</v>
          </cell>
          <cell r="EF73">
            <v>0</v>
          </cell>
          <cell r="EG73">
            <v>0.89957879044140177</v>
          </cell>
          <cell r="EH73">
            <v>1.2021900196651434</v>
          </cell>
          <cell r="EI73">
            <v>0.79884877714718816</v>
          </cell>
          <cell r="EJ73">
            <v>1.33866186680573</v>
          </cell>
          <cell r="EK73">
            <v>2.5206261671917494</v>
          </cell>
          <cell r="EL73">
            <v>1.0008263035947225</v>
          </cell>
          <cell r="EM73">
            <v>1.724905187306798</v>
          </cell>
          <cell r="EN73">
            <v>0.18408637305445341</v>
          </cell>
        </row>
        <row r="74">
          <cell r="A74">
            <v>43525</v>
          </cell>
          <cell r="B74">
            <v>1.3126479706110361</v>
          </cell>
          <cell r="C74">
            <v>1.194363978555008</v>
          </cell>
          <cell r="D74">
            <v>0</v>
          </cell>
          <cell r="E74">
            <v>0.85801499947715509</v>
          </cell>
          <cell r="F74">
            <v>1.1489335449347466</v>
          </cell>
          <cell r="G74">
            <v>0.7640044776561794</v>
          </cell>
          <cell r="H74">
            <v>1.2769896998379395</v>
          </cell>
          <cell r="I74">
            <v>2.4063832507094176</v>
          </cell>
          <cell r="J74">
            <v>0.95799902194078446</v>
          </cell>
          <cell r="K74">
            <v>1.6510961625409093</v>
          </cell>
          <cell r="L74">
            <v>0.17558091986830013</v>
          </cell>
          <cell r="N74">
            <v>1.3496711842210463</v>
          </cell>
          <cell r="O74">
            <v>1.194363978555008</v>
          </cell>
          <cell r="P74">
            <v>0.86702788555327925</v>
          </cell>
          <cell r="Q74">
            <v>0.85801499947715509</v>
          </cell>
          <cell r="R74">
            <v>1.1489335449347677</v>
          </cell>
          <cell r="S74">
            <v>0.7640044776561794</v>
          </cell>
          <cell r="T74">
            <v>1.276989699837537</v>
          </cell>
          <cell r="U74">
            <v>2.4063832507094176</v>
          </cell>
          <cell r="V74">
            <v>0.95799902194078446</v>
          </cell>
          <cell r="W74">
            <v>1.6510961625405915</v>
          </cell>
          <cell r="X74">
            <v>0.17558091986830013</v>
          </cell>
          <cell r="Z74">
            <v>1.2837267570299904</v>
          </cell>
          <cell r="AA74">
            <v>1.194363978555008</v>
          </cell>
          <cell r="AB74">
            <v>0.86702788555327925</v>
          </cell>
          <cell r="AC74">
            <v>0.85801499947715509</v>
          </cell>
          <cell r="AD74">
            <v>1.1489335449347466</v>
          </cell>
          <cell r="AE74">
            <v>0.7640044776561794</v>
          </cell>
          <cell r="AF74">
            <v>1.2769896998372614</v>
          </cell>
          <cell r="AG74">
            <v>2.4063832507094176</v>
          </cell>
          <cell r="AH74">
            <v>0.95799902194078446</v>
          </cell>
          <cell r="AI74">
            <v>1.6510961625403371</v>
          </cell>
          <cell r="AJ74">
            <v>0.17558091986830013</v>
          </cell>
          <cell r="AL74">
            <v>1.3278624202177181</v>
          </cell>
          <cell r="AM74">
            <v>1.194363978555008</v>
          </cell>
          <cell r="AN74">
            <v>0.86702788555327925</v>
          </cell>
          <cell r="AO74">
            <v>0.85801499947713389</v>
          </cell>
          <cell r="AP74">
            <v>1.1489335449347677</v>
          </cell>
          <cell r="AQ74">
            <v>0.7640044776561794</v>
          </cell>
          <cell r="AR74">
            <v>1.276989699837876</v>
          </cell>
          <cell r="AS74">
            <v>2.4063832507094176</v>
          </cell>
          <cell r="AT74">
            <v>0.95799902194078446</v>
          </cell>
          <cell r="AU74">
            <v>1.651096162540973</v>
          </cell>
          <cell r="AV74">
            <v>0.17558091986832131</v>
          </cell>
          <cell r="AX74">
            <v>1.2927350477419441</v>
          </cell>
          <cell r="AY74">
            <v>1.194363978555008</v>
          </cell>
          <cell r="AZ74">
            <v>0.86702788555327925</v>
          </cell>
          <cell r="BA74">
            <v>0.85801499947715509</v>
          </cell>
          <cell r="BB74">
            <v>1.1489335449347466</v>
          </cell>
          <cell r="BC74">
            <v>0.7640044776561794</v>
          </cell>
          <cell r="BD74">
            <v>1.2769896998372614</v>
          </cell>
          <cell r="BE74">
            <v>2.4063832507094176</v>
          </cell>
          <cell r="BF74">
            <v>0.95799902194078446</v>
          </cell>
          <cell r="BG74">
            <v>1.651096162540316</v>
          </cell>
          <cell r="BH74">
            <v>0.17558091986830013</v>
          </cell>
          <cell r="BJ74">
            <v>1.148906027941754</v>
          </cell>
          <cell r="BK74">
            <v>1.194363978555008</v>
          </cell>
          <cell r="BL74">
            <v>0</v>
          </cell>
          <cell r="BM74">
            <v>0.85801499947715509</v>
          </cell>
          <cell r="BN74">
            <v>1.1489335449347466</v>
          </cell>
          <cell r="BO74">
            <v>0.7640044776561794</v>
          </cell>
          <cell r="BP74">
            <v>1.2769896998383634</v>
          </cell>
          <cell r="BQ74">
            <v>2.4063832507094176</v>
          </cell>
          <cell r="BR74">
            <v>0.95799902194078446</v>
          </cell>
          <cell r="BS74">
            <v>1.6510961625414604</v>
          </cell>
          <cell r="BT74">
            <v>0.17558091986830013</v>
          </cell>
          <cell r="BV74">
            <v>1.2395539622220175</v>
          </cell>
          <cell r="BW74">
            <v>1.194363978555008</v>
          </cell>
          <cell r="BX74">
            <v>0</v>
          </cell>
          <cell r="BY74">
            <v>0.85801499947715509</v>
          </cell>
          <cell r="BZ74">
            <v>1.1489335449347466</v>
          </cell>
          <cell r="CA74">
            <v>0.76400447765620061</v>
          </cell>
          <cell r="CB74">
            <v>1.2769896998369434</v>
          </cell>
          <cell r="CC74">
            <v>2.4063832507094176</v>
          </cell>
          <cell r="CD74">
            <v>0.95799902194078446</v>
          </cell>
          <cell r="CE74">
            <v>1.6510961625401677</v>
          </cell>
          <cell r="CF74">
            <v>0.17558091986830013</v>
          </cell>
          <cell r="CH74">
            <v>1.345213207271323</v>
          </cell>
          <cell r="CI74">
            <v>1.194363978555008</v>
          </cell>
          <cell r="CJ74">
            <v>0.86702788555327925</v>
          </cell>
          <cell r="CK74">
            <v>0.85801499947715509</v>
          </cell>
          <cell r="CL74">
            <v>1.1489335449347466</v>
          </cell>
          <cell r="CM74">
            <v>0.7640044776561794</v>
          </cell>
          <cell r="CN74">
            <v>1.2769896998374097</v>
          </cell>
          <cell r="CO74">
            <v>2.4063832507094176</v>
          </cell>
          <cell r="CP74">
            <v>0.95799902194078446</v>
          </cell>
          <cell r="CQ74">
            <v>1.6510961625405067</v>
          </cell>
          <cell r="CR74">
            <v>0.17558091986830013</v>
          </cell>
          <cell r="CT74">
            <v>1.2435922368330576</v>
          </cell>
          <cell r="CU74">
            <v>1.194363978555008</v>
          </cell>
          <cell r="CV74">
            <v>0.86702788555325805</v>
          </cell>
          <cell r="CW74">
            <v>0.85801499947713389</v>
          </cell>
          <cell r="CX74">
            <v>1.1489335449347466</v>
          </cell>
          <cell r="CY74">
            <v>0.76400447765620061</v>
          </cell>
          <cell r="CZ74">
            <v>1.2769896998372825</v>
          </cell>
          <cell r="DA74">
            <v>2.4063832507094176</v>
          </cell>
          <cell r="DB74">
            <v>0.95799902194078446</v>
          </cell>
          <cell r="DC74">
            <v>1.6510961625402312</v>
          </cell>
          <cell r="DD74">
            <v>0.17558091986830013</v>
          </cell>
          <cell r="DF74">
            <v>1.3722796304880269</v>
          </cell>
          <cell r="DG74">
            <v>1.194363978555008</v>
          </cell>
          <cell r="DH74">
            <v>0.86702788555327925</v>
          </cell>
          <cell r="DI74">
            <v>0.85801499947715509</v>
          </cell>
          <cell r="DJ74">
            <v>1.1489335449347466</v>
          </cell>
          <cell r="DK74">
            <v>0.7640044776561794</v>
          </cell>
          <cell r="DL74">
            <v>1.2769896998375156</v>
          </cell>
          <cell r="DM74">
            <v>2.4063832507094176</v>
          </cell>
          <cell r="DN74">
            <v>0.95799902194078446</v>
          </cell>
          <cell r="DO74">
            <v>1.6510961625405702</v>
          </cell>
          <cell r="DP74">
            <v>0.17558091986830013</v>
          </cell>
          <cell r="DR74">
            <v>1.3023420792226625</v>
          </cell>
          <cell r="DS74">
            <v>1.1943639785549867</v>
          </cell>
          <cell r="DT74">
            <v>0.86702788555327925</v>
          </cell>
          <cell r="DU74">
            <v>0.85801499947715509</v>
          </cell>
          <cell r="DV74">
            <v>1.1489335449347466</v>
          </cell>
          <cell r="DW74">
            <v>0.7640044776561794</v>
          </cell>
          <cell r="DX74">
            <v>1.2769896998377488</v>
          </cell>
          <cell r="DY74">
            <v>2.4063832507094176</v>
          </cell>
          <cell r="DZ74">
            <v>0.95799902194078446</v>
          </cell>
          <cell r="EA74">
            <v>1.6510961625407823</v>
          </cell>
          <cell r="EB74">
            <v>0.17558091986830013</v>
          </cell>
          <cell r="ED74">
            <v>1.2727718565148205</v>
          </cell>
          <cell r="EE74">
            <v>1.194363978555008</v>
          </cell>
          <cell r="EF74">
            <v>0</v>
          </cell>
          <cell r="EG74">
            <v>0.85801499947715509</v>
          </cell>
          <cell r="EH74">
            <v>1.1489335449347466</v>
          </cell>
          <cell r="EI74">
            <v>0.7640044776561794</v>
          </cell>
          <cell r="EJ74">
            <v>1.2769896998338495</v>
          </cell>
          <cell r="EK74">
            <v>2.4063832507094176</v>
          </cell>
          <cell r="EL74">
            <v>0.95799902194078446</v>
          </cell>
          <cell r="EM74">
            <v>1.6510961625369889</v>
          </cell>
          <cell r="EN74">
            <v>0.17558091986830013</v>
          </cell>
        </row>
        <row r="75">
          <cell r="A75">
            <v>43891</v>
          </cell>
          <cell r="B75">
            <v>1.2669819931736992</v>
          </cell>
          <cell r="C75">
            <v>1.1482149584522636</v>
          </cell>
          <cell r="D75">
            <v>0</v>
          </cell>
          <cell r="E75">
            <v>0.82486216485530195</v>
          </cell>
          <cell r="F75">
            <v>1.1066465179630132</v>
          </cell>
          <cell r="G75">
            <v>0.73639332069004948</v>
          </cell>
          <cell r="H75">
            <v>1.227814099334114</v>
          </cell>
          <cell r="I75">
            <v>2.3154616960175938</v>
          </cell>
          <cell r="J75">
            <v>0.92413994745941352</v>
          </cell>
          <cell r="K75">
            <v>1.5927713111429094</v>
          </cell>
          <cell r="L75">
            <v>0.16879665243656491</v>
          </cell>
          <cell r="N75">
            <v>1.3024367765511524</v>
          </cell>
          <cell r="O75">
            <v>1.1482149584522636</v>
          </cell>
          <cell r="P75">
            <v>0.8358697328044522</v>
          </cell>
          <cell r="Q75">
            <v>0.82486216485532315</v>
          </cell>
          <cell r="R75">
            <v>1.1066465179630132</v>
          </cell>
          <cell r="S75">
            <v>0.73639332069004948</v>
          </cell>
          <cell r="T75">
            <v>1.2278140993349613</v>
          </cell>
          <cell r="U75">
            <v>2.3154616960175938</v>
          </cell>
          <cell r="V75">
            <v>0.92413994745941352</v>
          </cell>
          <cell r="W75">
            <v>1.5927713111436295</v>
          </cell>
          <cell r="X75">
            <v>0.16879665243656491</v>
          </cell>
          <cell r="Z75">
            <v>1.2388064017290867</v>
          </cell>
          <cell r="AA75">
            <v>1.1482149584522636</v>
          </cell>
          <cell r="AB75">
            <v>0.83586973280443111</v>
          </cell>
          <cell r="AC75">
            <v>0.82486216485530195</v>
          </cell>
          <cell r="AD75">
            <v>1.1066465179630132</v>
          </cell>
          <cell r="AE75">
            <v>0.73639332069004948</v>
          </cell>
          <cell r="AF75">
            <v>1.2278140993353002</v>
          </cell>
          <cell r="AG75">
            <v>2.3154616960175938</v>
          </cell>
          <cell r="AH75">
            <v>0.92413994745941352</v>
          </cell>
          <cell r="AI75">
            <v>1.5927713111439048</v>
          </cell>
          <cell r="AJ75">
            <v>0.16879665243656491</v>
          </cell>
          <cell r="AL75">
            <v>1.2814446390327028</v>
          </cell>
          <cell r="AM75">
            <v>1.1482149584522636</v>
          </cell>
          <cell r="AN75">
            <v>0.83586973280443111</v>
          </cell>
          <cell r="AO75">
            <v>0.82486216485530195</v>
          </cell>
          <cell r="AP75">
            <v>1.1066465179630132</v>
          </cell>
          <cell r="AQ75">
            <v>0.73639332069004948</v>
          </cell>
          <cell r="AR75">
            <v>1.2278140993349189</v>
          </cell>
          <cell r="AS75">
            <v>2.3154616960175938</v>
          </cell>
          <cell r="AT75">
            <v>0.92413994745941352</v>
          </cell>
          <cell r="AU75">
            <v>1.5927713111435657</v>
          </cell>
          <cell r="AV75">
            <v>0.16879665243656491</v>
          </cell>
          <cell r="AX75">
            <v>1.2475518881121639</v>
          </cell>
          <cell r="AY75">
            <v>1.1482149584522636</v>
          </cell>
          <cell r="AZ75">
            <v>0.83586973280443111</v>
          </cell>
          <cell r="BA75">
            <v>0.82486216485532315</v>
          </cell>
          <cell r="BB75">
            <v>1.1066465179630132</v>
          </cell>
          <cell r="BC75">
            <v>0.73639332069007069</v>
          </cell>
          <cell r="BD75">
            <v>1.2278140993351732</v>
          </cell>
          <cell r="BE75">
            <v>2.3154616960176146</v>
          </cell>
          <cell r="BF75">
            <v>0.92413994745941352</v>
          </cell>
          <cell r="BG75">
            <v>1.59277131114382</v>
          </cell>
          <cell r="BH75">
            <v>0.16879665243658612</v>
          </cell>
          <cell r="BJ75">
            <v>1.108298053324952</v>
          </cell>
          <cell r="BK75">
            <v>1.1482149584522636</v>
          </cell>
          <cell r="BL75">
            <v>0</v>
          </cell>
          <cell r="BM75">
            <v>0.82486216485532315</v>
          </cell>
          <cell r="BN75">
            <v>1.1066465179630132</v>
          </cell>
          <cell r="BO75">
            <v>0.73639332069004948</v>
          </cell>
          <cell r="BP75">
            <v>1.227814099336592</v>
          </cell>
          <cell r="BQ75">
            <v>2.3154616960175938</v>
          </cell>
          <cell r="BR75">
            <v>0.92413994745941352</v>
          </cell>
          <cell r="BS75">
            <v>1.5927713111453237</v>
          </cell>
          <cell r="BT75">
            <v>0.16879665243656491</v>
          </cell>
          <cell r="BV75">
            <v>1.1964062868439207</v>
          </cell>
          <cell r="BW75">
            <v>1.1482149584522636</v>
          </cell>
          <cell r="BX75">
            <v>0</v>
          </cell>
          <cell r="BY75">
            <v>0.82486216485530195</v>
          </cell>
          <cell r="BZ75">
            <v>1.1066465179630132</v>
          </cell>
          <cell r="CA75">
            <v>0.73639332069004948</v>
          </cell>
          <cell r="CB75">
            <v>1.2278140993357873</v>
          </cell>
          <cell r="CC75">
            <v>2.3154616960175938</v>
          </cell>
          <cell r="CD75">
            <v>0.92413994745941352</v>
          </cell>
          <cell r="CE75">
            <v>1.5927713111441801</v>
          </cell>
          <cell r="CF75">
            <v>0.16879665243656491</v>
          </cell>
          <cell r="CH75">
            <v>1.2993036586918416</v>
          </cell>
          <cell r="CI75">
            <v>1.1482149584522636</v>
          </cell>
          <cell r="CJ75">
            <v>0.83586973280443111</v>
          </cell>
          <cell r="CK75">
            <v>0.82486216485530195</v>
          </cell>
          <cell r="CL75">
            <v>1.1066465179630132</v>
          </cell>
          <cell r="CM75">
            <v>0.73639332069004948</v>
          </cell>
          <cell r="CN75">
            <v>1.2278140993353213</v>
          </cell>
          <cell r="CO75">
            <v>2.3154616960175938</v>
          </cell>
          <cell r="CP75">
            <v>0.92413994745939243</v>
          </cell>
          <cell r="CQ75">
            <v>1.5927713111438624</v>
          </cell>
          <cell r="CR75">
            <v>0.16879665243656491</v>
          </cell>
          <cell r="CT75">
            <v>1.2002423978063392</v>
          </cell>
          <cell r="CU75">
            <v>1.1482149584522636</v>
          </cell>
          <cell r="CV75">
            <v>0.83586973280443111</v>
          </cell>
          <cell r="CW75">
            <v>0.82486216485530195</v>
          </cell>
          <cell r="CX75">
            <v>1.1066465179629921</v>
          </cell>
          <cell r="CY75">
            <v>0.73639332069004948</v>
          </cell>
          <cell r="CZ75">
            <v>1.2278140993351518</v>
          </cell>
          <cell r="DA75">
            <v>2.3154616960175938</v>
          </cell>
          <cell r="DB75">
            <v>0.92413994745941352</v>
          </cell>
          <cell r="DC75">
            <v>1.5927713111439048</v>
          </cell>
          <cell r="DD75">
            <v>0.16879665243656491</v>
          </cell>
          <cell r="DF75">
            <v>1.3243648713594292</v>
          </cell>
          <cell r="DG75">
            <v>1.1482149584522636</v>
          </cell>
          <cell r="DH75">
            <v>0.83586973280443111</v>
          </cell>
          <cell r="DI75">
            <v>0.82486216485530195</v>
          </cell>
          <cell r="DJ75">
            <v>1.1066465179630132</v>
          </cell>
          <cell r="DK75">
            <v>0.73639332069004948</v>
          </cell>
          <cell r="DL75">
            <v>1.2278140993348341</v>
          </cell>
          <cell r="DM75">
            <v>2.3154616960175938</v>
          </cell>
          <cell r="DN75">
            <v>0.92413994745941352</v>
          </cell>
          <cell r="DO75">
            <v>1.5927713111435022</v>
          </cell>
          <cell r="DP75">
            <v>0.16879665243656491</v>
          </cell>
          <cell r="DR75">
            <v>1.2569151042697291</v>
          </cell>
          <cell r="DS75">
            <v>1.1482149584522847</v>
          </cell>
          <cell r="DT75">
            <v>0.83586973280443111</v>
          </cell>
          <cell r="DU75">
            <v>0.82486216485530195</v>
          </cell>
          <cell r="DV75">
            <v>1.1066465179630132</v>
          </cell>
          <cell r="DW75">
            <v>0.73639332069004948</v>
          </cell>
          <cell r="DX75">
            <v>1.2278140993344528</v>
          </cell>
          <cell r="DY75">
            <v>2.3154616960175938</v>
          </cell>
          <cell r="DZ75">
            <v>0.92413994745941352</v>
          </cell>
          <cell r="EA75">
            <v>1.5927713111431423</v>
          </cell>
          <cell r="EB75">
            <v>0.16879665243658612</v>
          </cell>
          <cell r="ED75">
            <v>1.2287815709836281</v>
          </cell>
          <cell r="EE75">
            <v>1.1482149584522636</v>
          </cell>
          <cell r="EF75">
            <v>0</v>
          </cell>
          <cell r="EG75">
            <v>0.82486216485530195</v>
          </cell>
          <cell r="EH75">
            <v>1.1066465179630132</v>
          </cell>
          <cell r="EI75">
            <v>0.73639332069004948</v>
          </cell>
          <cell r="EJ75">
            <v>1.2278140993385829</v>
          </cell>
          <cell r="EK75">
            <v>2.3154616960175938</v>
          </cell>
          <cell r="EL75">
            <v>0.92413994745941352</v>
          </cell>
          <cell r="EM75">
            <v>1.5927713111471451</v>
          </cell>
          <cell r="EN75">
            <v>0.16879665243656491</v>
          </cell>
        </row>
        <row r="76">
          <cell r="A76">
            <v>44256</v>
          </cell>
          <cell r="B76">
            <v>1.2539499751337058</v>
          </cell>
          <cell r="C76">
            <v>1.0929185566698956</v>
          </cell>
          <cell r="D76">
            <v>0</v>
          </cell>
          <cell r="E76">
            <v>0.78513797440897426</v>
          </cell>
          <cell r="F76">
            <v>1.0552698327511347</v>
          </cell>
          <cell r="G76">
            <v>0.70267517246770761</v>
          </cell>
          <cell r="H76">
            <v>1.3076879653241889</v>
          </cell>
          <cell r="I76">
            <v>2.2058410627815004</v>
          </cell>
          <cell r="J76">
            <v>0.88252162093537179</v>
          </cell>
          <cell r="K76">
            <v>1.6383682520146057</v>
          </cell>
          <cell r="L76">
            <v>0.16066764748889059</v>
          </cell>
          <cell r="N76">
            <v>1.1288352626187326</v>
          </cell>
          <cell r="O76">
            <v>1.0929185566698956</v>
          </cell>
          <cell r="P76">
            <v>0.7977638995465306</v>
          </cell>
          <cell r="Q76">
            <v>0.78513797440897426</v>
          </cell>
          <cell r="R76">
            <v>1.0552698327511347</v>
          </cell>
          <cell r="S76">
            <v>0.70267517246770761</v>
          </cell>
          <cell r="T76">
            <v>0.87164021779458067</v>
          </cell>
          <cell r="U76">
            <v>2.2058410627814786</v>
          </cell>
          <cell r="V76">
            <v>0.88252162093537179</v>
          </cell>
          <cell r="W76">
            <v>1.1813634633644177</v>
          </cell>
          <cell r="X76">
            <v>0.16066764748889059</v>
          </cell>
          <cell r="Z76">
            <v>1.2215822803326448</v>
          </cell>
          <cell r="AA76">
            <v>1.0929185566698956</v>
          </cell>
          <cell r="AB76">
            <v>0.7977638995465306</v>
          </cell>
          <cell r="AC76">
            <v>0.78513797440897426</v>
          </cell>
          <cell r="AD76">
            <v>1.0552698327511347</v>
          </cell>
          <cell r="AE76">
            <v>0.70267517246770761</v>
          </cell>
          <cell r="AF76">
            <v>1.2868827818966022</v>
          </cell>
          <cell r="AG76">
            <v>2.2058410627815004</v>
          </cell>
          <cell r="AH76">
            <v>0.88252162093537179</v>
          </cell>
          <cell r="AI76">
            <v>1.6240918241436972</v>
          </cell>
          <cell r="AJ76">
            <v>0.16066764748889059</v>
          </cell>
          <cell r="AL76">
            <v>0.91373363288247411</v>
          </cell>
          <cell r="AM76">
            <v>1.0929185566698956</v>
          </cell>
          <cell r="AN76">
            <v>0.7977638995465306</v>
          </cell>
          <cell r="AO76">
            <v>0.78513797440897426</v>
          </cell>
          <cell r="AP76">
            <v>1.0552698327511347</v>
          </cell>
          <cell r="AQ76">
            <v>0.70267517246770761</v>
          </cell>
          <cell r="AR76">
            <v>0.34175674723468058</v>
          </cell>
          <cell r="AS76">
            <v>2.2058410627815004</v>
          </cell>
          <cell r="AT76">
            <v>0.88252162093537179</v>
          </cell>
          <cell r="AU76">
            <v>0.57961738210080149</v>
          </cell>
          <cell r="AV76">
            <v>0.16066764748889059</v>
          </cell>
          <cell r="AX76">
            <v>1.3934406311348679</v>
          </cell>
          <cell r="AY76">
            <v>1.0929185566699173</v>
          </cell>
          <cell r="AZ76">
            <v>0.7977638995465306</v>
          </cell>
          <cell r="BA76">
            <v>0.78513797440899602</v>
          </cell>
          <cell r="BB76">
            <v>1.0552698327511347</v>
          </cell>
          <cell r="BC76">
            <v>0.70267517246770761</v>
          </cell>
          <cell r="BD76">
            <v>1.7754276632481998</v>
          </cell>
          <cell r="BE76">
            <v>2.2058410627815004</v>
          </cell>
          <cell r="BF76">
            <v>0.88252162093537179</v>
          </cell>
          <cell r="BG76">
            <v>2.1221216940184822</v>
          </cell>
          <cell r="BH76">
            <v>0.16066764748889059</v>
          </cell>
          <cell r="BJ76">
            <v>1.0702523594407598</v>
          </cell>
          <cell r="BK76">
            <v>1.0929185566698956</v>
          </cell>
          <cell r="BL76">
            <v>0</v>
          </cell>
          <cell r="BM76">
            <v>0.78513797440897426</v>
          </cell>
          <cell r="BN76">
            <v>1.0552698327511347</v>
          </cell>
          <cell r="BO76">
            <v>0.70267517246772937</v>
          </cell>
          <cell r="BP76">
            <v>1.2352541655347669</v>
          </cell>
          <cell r="BQ76">
            <v>2.2058410627815004</v>
          </cell>
          <cell r="BR76">
            <v>0.88252162093537179</v>
          </cell>
          <cell r="BS76">
            <v>1.5904212087008072</v>
          </cell>
          <cell r="BT76">
            <v>0.16066764748891241</v>
          </cell>
          <cell r="BV76">
            <v>1.1217963811312792</v>
          </cell>
          <cell r="BW76">
            <v>1.0929185566698956</v>
          </cell>
          <cell r="BX76">
            <v>0</v>
          </cell>
          <cell r="BY76">
            <v>0.78513797440897426</v>
          </cell>
          <cell r="BZ76">
            <v>1.0552698327511347</v>
          </cell>
          <cell r="CA76">
            <v>0.70267517246772937</v>
          </cell>
          <cell r="CB76">
            <v>1.08877131127352</v>
          </cell>
          <cell r="CC76">
            <v>2.2058410627815221</v>
          </cell>
          <cell r="CD76">
            <v>0.88252162093537179</v>
          </cell>
          <cell r="CE76">
            <v>1.4657126162691068</v>
          </cell>
          <cell r="CF76">
            <v>0.16066764748889059</v>
          </cell>
          <cell r="CH76">
            <v>1.323498424801195</v>
          </cell>
          <cell r="CI76">
            <v>1.0929185566698956</v>
          </cell>
          <cell r="CJ76">
            <v>0.7977638995465306</v>
          </cell>
          <cell r="CK76">
            <v>0.78513797440897426</v>
          </cell>
          <cell r="CL76">
            <v>1.0552698327511347</v>
          </cell>
          <cell r="CM76">
            <v>0.70267517246770761</v>
          </cell>
          <cell r="CN76">
            <v>1.4445428331453549</v>
          </cell>
          <cell r="CO76">
            <v>2.2058410627814786</v>
          </cell>
          <cell r="CP76">
            <v>0.88252162093537179</v>
          </cell>
          <cell r="CQ76">
            <v>1.7235410239616427</v>
          </cell>
          <cell r="CR76">
            <v>0.16066764748889059</v>
          </cell>
          <cell r="CT76">
            <v>1.2898431293558055</v>
          </cell>
          <cell r="CU76">
            <v>1.0929185566698956</v>
          </cell>
          <cell r="CV76">
            <v>0.7977638995465306</v>
          </cell>
          <cell r="CW76">
            <v>0.78513797440897426</v>
          </cell>
          <cell r="CX76">
            <v>1.0552698327511347</v>
          </cell>
          <cell r="CY76">
            <v>0.70267517246770761</v>
          </cell>
          <cell r="CZ76">
            <v>1.6264004892257142</v>
          </cell>
          <cell r="DA76">
            <v>2.2058410627815004</v>
          </cell>
          <cell r="DB76">
            <v>0.88252162093537179</v>
          </cell>
          <cell r="DC76">
            <v>2.1128292616979136</v>
          </cell>
          <cell r="DD76">
            <v>0.16066764748891241</v>
          </cell>
          <cell r="DF76">
            <v>1.3071345513655075</v>
          </cell>
          <cell r="DG76">
            <v>1.0929185566698956</v>
          </cell>
          <cell r="DH76">
            <v>0.7977638995465306</v>
          </cell>
          <cell r="DI76">
            <v>0.78513797440899602</v>
          </cell>
          <cell r="DJ76">
            <v>1.0552698327511347</v>
          </cell>
          <cell r="DK76">
            <v>0.70267517246770761</v>
          </cell>
          <cell r="DL76">
            <v>1.2902600241623854</v>
          </cell>
          <cell r="DM76">
            <v>2.2058410627815004</v>
          </cell>
          <cell r="DN76">
            <v>0.88252162093537179</v>
          </cell>
          <cell r="DO76">
            <v>1.6406861512332409</v>
          </cell>
          <cell r="DP76">
            <v>0.16066764748889059</v>
          </cell>
          <cell r="DR76">
            <v>1.4217236291412583</v>
          </cell>
          <cell r="DS76">
            <v>1.0929185566698956</v>
          </cell>
          <cell r="DT76">
            <v>0.7977638995465306</v>
          </cell>
          <cell r="DU76">
            <v>0.78513797440897426</v>
          </cell>
          <cell r="DV76">
            <v>1.0552698327511347</v>
          </cell>
          <cell r="DW76">
            <v>0.70267517246772937</v>
          </cell>
          <cell r="DX76">
            <v>1.827753331807163</v>
          </cell>
          <cell r="DY76">
            <v>2.2058410627815004</v>
          </cell>
          <cell r="DZ76">
            <v>0.88252162093539355</v>
          </cell>
          <cell r="EA76">
            <v>2.1328911131246202</v>
          </cell>
          <cell r="EB76">
            <v>0.16066764748889059</v>
          </cell>
          <cell r="ED76">
            <v>0.43221376174704673</v>
          </cell>
          <cell r="EE76">
            <v>1.0929185566699173</v>
          </cell>
          <cell r="EF76">
            <v>0</v>
          </cell>
          <cell r="EG76">
            <v>0.78513797440897426</v>
          </cell>
          <cell r="EH76">
            <v>1.0552698327511347</v>
          </cell>
          <cell r="EI76">
            <v>0.70267517246770761</v>
          </cell>
          <cell r="EJ76">
            <v>-7.5075833944854393</v>
          </cell>
          <cell r="EK76">
            <v>2.2058410627815004</v>
          </cell>
          <cell r="EL76">
            <v>0.88252162093537179</v>
          </cell>
          <cell r="EM76">
            <v>-6.9418370146024131</v>
          </cell>
          <cell r="EN76">
            <v>0.16066764748889059</v>
          </cell>
        </row>
      </sheetData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132"/>
  <sheetViews>
    <sheetView tabSelected="1" zoomScale="90" zoomScaleNormal="90" workbookViewId="0">
      <selection activeCell="D7" sqref="D7"/>
    </sheetView>
  </sheetViews>
  <sheetFormatPr defaultRowHeight="12.75"/>
  <cols>
    <col min="1" max="1" width="17.140625" bestFit="1" customWidth="1"/>
    <col min="2" max="2" width="65" customWidth="1"/>
    <col min="3" max="3" width="78.42578125" bestFit="1" customWidth="1"/>
    <col min="4" max="4" width="90" bestFit="1" customWidth="1"/>
  </cols>
  <sheetData>
    <row r="1" spans="1:22" ht="23.25">
      <c r="A1" s="33" t="s">
        <v>5</v>
      </c>
      <c r="B1" s="14"/>
      <c r="C1" s="14"/>
      <c r="D1" s="14"/>
      <c r="E1" s="1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">
      <c r="A2" s="15" t="s">
        <v>180</v>
      </c>
      <c r="B2" s="14"/>
      <c r="C2" s="14"/>
      <c r="D2" s="14"/>
      <c r="E2" s="1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5">
      <c r="A3" s="14"/>
      <c r="B3" s="14"/>
      <c r="C3" s="14"/>
      <c r="D3" s="14"/>
      <c r="E3" s="1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8.75">
      <c r="A4" s="23" t="s">
        <v>6</v>
      </c>
      <c r="B4" s="24"/>
      <c r="C4" s="16"/>
      <c r="D4" s="16"/>
      <c r="E4" s="1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6.5">
      <c r="A5" s="200" t="s">
        <v>103</v>
      </c>
      <c r="B5" s="200" t="s">
        <v>7</v>
      </c>
      <c r="C5" s="200"/>
      <c r="D5" s="19"/>
      <c r="E5" s="1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6.5">
      <c r="A6" s="201" t="s">
        <v>10</v>
      </c>
      <c r="B6" s="201" t="s">
        <v>26</v>
      </c>
      <c r="C6" s="202"/>
      <c r="D6" s="19"/>
      <c r="E6" s="1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6.5">
      <c r="A7" s="203"/>
      <c r="B7" s="201" t="s">
        <v>27</v>
      </c>
      <c r="C7" s="202"/>
      <c r="D7" s="19"/>
      <c r="E7" s="1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6.5">
      <c r="A8" s="203"/>
      <c r="B8" s="201" t="s">
        <v>28</v>
      </c>
      <c r="C8" s="202"/>
      <c r="D8" s="19"/>
      <c r="E8" s="1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8.75">
      <c r="A9" s="25"/>
      <c r="B9" s="25"/>
      <c r="C9" s="19"/>
      <c r="D9" s="19"/>
      <c r="E9" s="1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8.75">
      <c r="A10" s="23" t="s">
        <v>8</v>
      </c>
      <c r="B10" s="25"/>
      <c r="C10" s="19"/>
      <c r="D10" s="19"/>
      <c r="E10" s="1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6.5">
      <c r="A11" s="27" t="s">
        <v>29</v>
      </c>
      <c r="B11" s="34" t="s">
        <v>30</v>
      </c>
      <c r="C11" s="27"/>
      <c r="D11" s="19"/>
      <c r="E11" s="1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6.5">
      <c r="A12" s="28" t="s">
        <v>9</v>
      </c>
      <c r="B12" s="37" t="s">
        <v>31</v>
      </c>
      <c r="C12" s="36"/>
      <c r="D12" s="19"/>
      <c r="E12" s="1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6.5">
      <c r="A13" s="28" t="s">
        <v>11</v>
      </c>
      <c r="B13" s="37" t="s">
        <v>32</v>
      </c>
      <c r="C13" s="36"/>
      <c r="D13" s="19"/>
      <c r="E13" s="1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8.75">
      <c r="A14" s="25"/>
      <c r="B14" s="26"/>
      <c r="C14" s="19"/>
      <c r="D14" s="19"/>
      <c r="E14" s="1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8.75">
      <c r="A15" s="23" t="s">
        <v>12</v>
      </c>
      <c r="B15" s="26"/>
      <c r="C15" s="19"/>
      <c r="D15" s="19"/>
      <c r="E15" s="1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6.5">
      <c r="A16" s="27" t="s">
        <v>43</v>
      </c>
      <c r="B16" s="29" t="s">
        <v>116</v>
      </c>
      <c r="C16" s="27"/>
      <c r="D16" s="19"/>
      <c r="E16" s="1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6.5">
      <c r="A17" s="27" t="s">
        <v>20</v>
      </c>
      <c r="B17" s="29" t="s">
        <v>19</v>
      </c>
      <c r="C17" s="27"/>
      <c r="D17" s="19"/>
      <c r="E17" s="1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6.5">
      <c r="A18" s="27" t="s">
        <v>17</v>
      </c>
      <c r="B18" s="29" t="s">
        <v>18</v>
      </c>
      <c r="C18" s="27"/>
      <c r="D18" s="19"/>
      <c r="E18" s="1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6.5">
      <c r="A19" s="27" t="s">
        <v>14</v>
      </c>
      <c r="B19" s="29" t="s">
        <v>15</v>
      </c>
      <c r="C19" s="27"/>
      <c r="D19" s="19"/>
      <c r="E19" s="1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6.5">
      <c r="A20" s="27" t="s">
        <v>118</v>
      </c>
      <c r="B20" s="29" t="s">
        <v>119</v>
      </c>
      <c r="C20" s="27"/>
      <c r="D20" s="19"/>
      <c r="E20" s="1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6.5">
      <c r="A21" s="207" t="s">
        <v>16</v>
      </c>
      <c r="B21" s="206" t="s">
        <v>117</v>
      </c>
      <c r="C21" s="36"/>
      <c r="D21" s="19"/>
      <c r="E21" s="1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6.5">
      <c r="A22" s="30"/>
      <c r="C22" s="19"/>
      <c r="D22" s="19"/>
      <c r="E22" s="1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6.5">
      <c r="A23" s="30"/>
      <c r="B23" s="31"/>
      <c r="C23" s="19"/>
      <c r="D23" s="19"/>
      <c r="E23" s="1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8.75">
      <c r="A24" s="23" t="s">
        <v>21</v>
      </c>
      <c r="B24" s="21"/>
      <c r="C24" s="19"/>
      <c r="D24" s="19"/>
      <c r="E24" s="1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6.5">
      <c r="A25" s="27" t="s">
        <v>23</v>
      </c>
      <c r="B25" s="29" t="s">
        <v>24</v>
      </c>
      <c r="C25" s="35"/>
      <c r="D25" s="19"/>
      <c r="E25" s="1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6.5">
      <c r="A26" s="28" t="s">
        <v>22</v>
      </c>
      <c r="B26" s="32" t="s">
        <v>25</v>
      </c>
      <c r="C26" s="36"/>
      <c r="D26" s="19"/>
      <c r="E26" s="1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6.5">
      <c r="A27" s="27" t="s">
        <v>34</v>
      </c>
      <c r="B27" s="27" t="s">
        <v>88</v>
      </c>
      <c r="C27" s="35"/>
      <c r="D27" s="19"/>
      <c r="E27" s="1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6.5">
      <c r="A28" s="200" t="s">
        <v>120</v>
      </c>
      <c r="B28" s="200" t="s">
        <v>123</v>
      </c>
      <c r="C28" s="204"/>
      <c r="D28" s="19"/>
      <c r="E28" s="1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6.5">
      <c r="A29" s="201" t="s">
        <v>121</v>
      </c>
      <c r="B29" s="201" t="s">
        <v>122</v>
      </c>
      <c r="C29" s="202"/>
      <c r="D29" s="19"/>
      <c r="E29" s="1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6.5">
      <c r="A30" s="205"/>
      <c r="B30" s="201" t="s">
        <v>124</v>
      </c>
      <c r="C30" s="202"/>
      <c r="D30" s="19"/>
      <c r="E30" s="1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6.5">
      <c r="A31" s="205"/>
      <c r="B31" s="201" t="s">
        <v>131</v>
      </c>
      <c r="C31" s="202"/>
      <c r="D31" s="19"/>
      <c r="E31" s="1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6.5">
      <c r="A32" s="205"/>
      <c r="B32" s="201" t="s">
        <v>137</v>
      </c>
      <c r="C32" s="202"/>
      <c r="D32" s="19"/>
      <c r="E32" s="1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6.5">
      <c r="A33" s="205"/>
      <c r="B33" s="201" t="s">
        <v>138</v>
      </c>
      <c r="C33" s="202"/>
      <c r="D33" s="19"/>
      <c r="E33" s="1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6.5">
      <c r="A34" s="205"/>
      <c r="B34" s="201" t="s">
        <v>139</v>
      </c>
      <c r="C34" s="202"/>
      <c r="D34" s="19"/>
      <c r="E34" s="1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6.5">
      <c r="A35" s="205"/>
      <c r="B35" s="201" t="s">
        <v>125</v>
      </c>
      <c r="C35" s="202"/>
      <c r="D35" s="19"/>
      <c r="E35" s="1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6.5">
      <c r="A36" s="205"/>
      <c r="B36" s="201" t="s">
        <v>140</v>
      </c>
      <c r="C36" s="202"/>
      <c r="D36" s="19"/>
      <c r="E36" s="1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6.5">
      <c r="A37" s="205"/>
      <c r="B37" s="201" t="s">
        <v>141</v>
      </c>
      <c r="C37" s="202"/>
      <c r="D37" s="19"/>
      <c r="E37" s="1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6.5">
      <c r="A38" s="205"/>
      <c r="B38" s="201" t="s">
        <v>142</v>
      </c>
      <c r="C38" s="202"/>
      <c r="D38" s="19"/>
      <c r="E38" s="1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6.5">
      <c r="A39" s="205"/>
      <c r="B39" s="201" t="s">
        <v>143</v>
      </c>
      <c r="C39" s="202"/>
      <c r="D39" s="19"/>
      <c r="E39" s="1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6.5">
      <c r="A40" s="30"/>
      <c r="B40" s="31"/>
      <c r="C40" s="19"/>
      <c r="D40" s="19"/>
      <c r="E40" s="1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8.75">
      <c r="A41" s="23" t="s">
        <v>33</v>
      </c>
      <c r="B41" s="21"/>
      <c r="C41" s="19"/>
      <c r="D41" s="19"/>
      <c r="E41" s="1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6.5">
      <c r="A42" s="30" t="s">
        <v>126</v>
      </c>
      <c r="B42" s="21"/>
      <c r="C42" s="19"/>
      <c r="D42" s="19"/>
      <c r="E42" s="1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6.5">
      <c r="A43" s="27" t="s">
        <v>43</v>
      </c>
      <c r="B43" s="208" t="s">
        <v>127</v>
      </c>
      <c r="C43" s="219" t="s">
        <v>135</v>
      </c>
      <c r="D43" s="19"/>
      <c r="E43" s="14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6.5">
      <c r="A44" s="27" t="s">
        <v>20</v>
      </c>
      <c r="B44" s="260">
        <f>'Pollutant Costs'!G13</f>
        <v>3.4</v>
      </c>
      <c r="C44" s="220" t="s">
        <v>133</v>
      </c>
      <c r="D44" s="19"/>
      <c r="E44" s="1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6.5">
      <c r="A45" s="27" t="s">
        <v>17</v>
      </c>
      <c r="B45" s="229">
        <f>'Pollutant Costs'!E13</f>
        <v>3617.1662616178733</v>
      </c>
      <c r="C45" s="221" t="s">
        <v>134</v>
      </c>
      <c r="D45" s="19"/>
      <c r="E45" s="1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6.5">
      <c r="A46" s="27" t="s">
        <v>14</v>
      </c>
      <c r="B46" s="229">
        <f>'Pollutant Costs'!F13</f>
        <v>14124.173021555507</v>
      </c>
      <c r="C46" s="219" t="s">
        <v>136</v>
      </c>
      <c r="D46" s="14"/>
      <c r="E46" s="1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6.5">
      <c r="A47" s="27" t="s">
        <v>118</v>
      </c>
      <c r="B47" s="229">
        <f>'Pollutant Costs'!D13</f>
        <v>87845.466353576936</v>
      </c>
      <c r="C47" s="222" t="s">
        <v>132</v>
      </c>
      <c r="D47" s="14"/>
      <c r="E47" s="1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">
      <c r="A48" s="14"/>
      <c r="B48" s="22"/>
      <c r="C48" s="14"/>
      <c r="D48" s="14"/>
      <c r="E48" s="1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8.75">
      <c r="A49" s="23" t="s">
        <v>1</v>
      </c>
      <c r="B49" s="22"/>
      <c r="C49" s="14"/>
      <c r="D49" s="14"/>
      <c r="E49" s="14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6.5">
      <c r="A50" s="84">
        <v>0.03</v>
      </c>
      <c r="B50" s="30" t="s">
        <v>183</v>
      </c>
      <c r="C50" s="14"/>
      <c r="D50" s="14"/>
      <c r="E50" s="1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6.5">
      <c r="A51" s="223">
        <v>0.08</v>
      </c>
      <c r="B51" s="30" t="s">
        <v>184</v>
      </c>
      <c r="C51" s="14"/>
      <c r="D51" s="14"/>
      <c r="E51" s="1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5">
      <c r="A52" s="14"/>
      <c r="B52" s="14"/>
      <c r="C52" s="14"/>
      <c r="D52" s="14"/>
      <c r="E52" s="1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5">
      <c r="A53" s="14"/>
      <c r="B53" s="14"/>
      <c r="C53" s="14"/>
      <c r="D53" s="14"/>
      <c r="E53" s="1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5">
      <c r="A54" s="14"/>
      <c r="B54" s="14"/>
      <c r="C54" s="14"/>
      <c r="D54" s="14"/>
      <c r="E54" s="1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5">
      <c r="A55" s="14"/>
      <c r="B55" s="14"/>
      <c r="C55" s="14"/>
      <c r="D55" s="14"/>
      <c r="E55" s="1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5">
      <c r="A56" s="14"/>
      <c r="B56" s="14"/>
      <c r="C56" s="14"/>
      <c r="D56" s="14"/>
      <c r="E56" s="14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5">
      <c r="A57" s="14"/>
      <c r="B57" s="14"/>
      <c r="C57" s="14"/>
      <c r="D57" s="14"/>
      <c r="E57" s="1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5">
      <c r="A58" s="14"/>
      <c r="B58" s="14"/>
      <c r="C58" s="14"/>
      <c r="D58" s="14"/>
      <c r="E58" s="1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5">
      <c r="A59" s="14"/>
      <c r="B59" s="14"/>
      <c r="C59" s="14"/>
      <c r="D59" s="14"/>
      <c r="E59" s="1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</sheetData>
  <phoneticPr fontId="2" type="noConversion"/>
  <pageMargins left="0.39370078740157483" right="0.43307086614173229" top="0.35433070866141736" bottom="0.35433070866141736" header="0.31496062992125984" footer="0.51181102362204722"/>
  <pageSetup paperSize="9"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 tint="0.39997558519241921"/>
    <pageSetUpPr fitToPage="1"/>
  </sheetPr>
  <dimension ref="A1:N73"/>
  <sheetViews>
    <sheetView zoomScale="90" zoomScaleNormal="90" workbookViewId="0">
      <selection activeCell="D40" sqref="D40"/>
    </sheetView>
  </sheetViews>
  <sheetFormatPr defaultRowHeight="12.75"/>
  <cols>
    <col min="2" max="4" width="20" customWidth="1"/>
    <col min="5" max="7" width="17.28515625" customWidth="1"/>
    <col min="8" max="8" width="11.28515625" bestFit="1" customWidth="1"/>
    <col min="9" max="9" width="10" bestFit="1" customWidth="1"/>
  </cols>
  <sheetData>
    <row r="1" spans="1:9" ht="21">
      <c r="A1" s="38" t="s">
        <v>39</v>
      </c>
      <c r="C1" s="19"/>
      <c r="D1" s="19"/>
      <c r="E1" s="3"/>
      <c r="F1" s="3"/>
      <c r="G1" s="3"/>
      <c r="H1" s="3"/>
      <c r="I1" s="3"/>
    </row>
    <row r="2" spans="1:9" ht="15">
      <c r="A2" s="39" t="str">
        <f>Assumptions!A2</f>
        <v>as at 08 June 2015</v>
      </c>
      <c r="C2" s="19"/>
      <c r="D2" s="19"/>
      <c r="E2" s="5"/>
      <c r="F2" s="5"/>
      <c r="G2" s="5"/>
      <c r="H2" s="3"/>
      <c r="I2" s="3"/>
    </row>
    <row r="3" spans="1:9" ht="15">
      <c r="C3" s="19"/>
      <c r="D3" s="19"/>
      <c r="E3" s="5"/>
      <c r="F3" s="5"/>
      <c r="G3" s="5"/>
      <c r="H3" s="3"/>
      <c r="I3" s="3"/>
    </row>
    <row r="4" spans="1:9" ht="16.5">
      <c r="A4" s="41" t="s">
        <v>42</v>
      </c>
      <c r="C4" s="19"/>
      <c r="D4" s="19"/>
      <c r="E4" s="5"/>
      <c r="F4" s="5"/>
      <c r="G4" s="5"/>
      <c r="H4" s="3"/>
      <c r="I4" s="3"/>
    </row>
    <row r="5" spans="1:9" ht="16.5">
      <c r="A5" s="41" t="s">
        <v>41</v>
      </c>
      <c r="C5" s="41"/>
      <c r="D5" s="41"/>
      <c r="E5" s="5"/>
      <c r="F5" s="5"/>
      <c r="G5" s="5"/>
      <c r="H5" s="3"/>
      <c r="I5" s="3"/>
    </row>
    <row r="6" spans="1:9" ht="18">
      <c r="B6" s="16"/>
      <c r="C6" s="17"/>
      <c r="D6" s="16"/>
      <c r="E6" s="9"/>
      <c r="F6" s="9"/>
      <c r="G6" s="9"/>
      <c r="H6" s="3"/>
      <c r="I6" s="3"/>
    </row>
    <row r="7" spans="1:9" ht="31.5">
      <c r="B7" s="52" t="s">
        <v>4</v>
      </c>
      <c r="C7" s="53" t="s">
        <v>49</v>
      </c>
      <c r="D7" s="52" t="s">
        <v>40</v>
      </c>
      <c r="E7" s="5"/>
      <c r="F7" s="5"/>
      <c r="G7" s="3"/>
      <c r="H7" s="3"/>
      <c r="I7" s="3"/>
    </row>
    <row r="8" spans="1:9" ht="16.5">
      <c r="B8" s="48">
        <v>2001</v>
      </c>
      <c r="C8" s="46">
        <v>36.060690976999993</v>
      </c>
      <c r="D8" s="49">
        <f>1</f>
        <v>1</v>
      </c>
      <c r="E8" s="5"/>
      <c r="F8" s="5"/>
      <c r="G8" s="5"/>
      <c r="H8" s="3"/>
      <c r="I8" s="3"/>
    </row>
    <row r="9" spans="1:9" ht="16.5">
      <c r="B9" s="48">
        <v>2002</v>
      </c>
      <c r="C9" s="46">
        <v>37.137551976499999</v>
      </c>
      <c r="D9" s="49">
        <f>C9/C8</f>
        <v>1.0298624615980554</v>
      </c>
      <c r="E9" s="5"/>
      <c r="F9" s="5"/>
      <c r="G9" s="5"/>
      <c r="H9" s="3"/>
      <c r="I9" s="3"/>
    </row>
    <row r="10" spans="1:9" ht="16.5">
      <c r="B10" s="48">
        <v>2003</v>
      </c>
      <c r="C10" s="46">
        <v>38.183724854799998</v>
      </c>
      <c r="D10" s="49">
        <f t="shared" ref="D10:D20" si="0">C10/C9</f>
        <v>1.0281702164688185</v>
      </c>
      <c r="E10" s="5"/>
      <c r="F10" s="5"/>
      <c r="G10" s="5"/>
      <c r="H10" s="3"/>
      <c r="I10" s="3"/>
    </row>
    <row r="11" spans="1:9" ht="16.5">
      <c r="B11" s="48">
        <v>2004</v>
      </c>
      <c r="C11" s="46">
        <v>39.332249925200003</v>
      </c>
      <c r="D11" s="49">
        <f t="shared" si="0"/>
        <v>1.0300789164694504</v>
      </c>
      <c r="E11" s="5"/>
      <c r="F11" s="5"/>
      <c r="G11" s="5"/>
      <c r="H11" s="3"/>
      <c r="I11" s="3"/>
    </row>
    <row r="12" spans="1:9" ht="16.5">
      <c r="B12" s="48">
        <v>2005</v>
      </c>
      <c r="C12" s="46">
        <v>39.735846091299997</v>
      </c>
      <c r="D12" s="49">
        <f t="shared" si="0"/>
        <v>1.010261202114487</v>
      </c>
      <c r="E12" s="5"/>
      <c r="F12" s="5"/>
      <c r="G12" s="5"/>
      <c r="H12" s="3"/>
      <c r="I12" s="3"/>
    </row>
    <row r="13" spans="1:9" ht="16.5">
      <c r="B13" s="48">
        <v>2006</v>
      </c>
      <c r="C13" s="46">
        <v>39.7466472383</v>
      </c>
      <c r="D13" s="49">
        <f t="shared" si="0"/>
        <v>1.000271823757702</v>
      </c>
      <c r="E13" s="5"/>
      <c r="F13" s="5"/>
      <c r="G13" s="5"/>
      <c r="H13" s="3"/>
      <c r="I13" s="3"/>
    </row>
    <row r="14" spans="1:9" ht="16.5">
      <c r="B14" s="48">
        <v>2007</v>
      </c>
      <c r="C14" s="46">
        <v>40.392681919600001</v>
      </c>
      <c r="D14" s="49">
        <f t="shared" si="0"/>
        <v>1.0162538157602758</v>
      </c>
      <c r="E14" s="5"/>
      <c r="F14" s="5"/>
      <c r="G14" s="5"/>
      <c r="H14" s="3"/>
      <c r="I14" s="3"/>
    </row>
    <row r="15" spans="1:9" ht="16.5">
      <c r="B15" s="48">
        <v>2008</v>
      </c>
      <c r="C15" s="46">
        <v>39.913883075999998</v>
      </c>
      <c r="D15" s="49">
        <f t="shared" si="0"/>
        <v>0.98814639630631529</v>
      </c>
      <c r="E15" s="5"/>
      <c r="F15" s="5"/>
      <c r="G15" s="5"/>
      <c r="H15" s="3"/>
      <c r="I15" s="3"/>
    </row>
    <row r="16" spans="1:9" ht="16.5">
      <c r="B16" s="48">
        <v>2009</v>
      </c>
      <c r="C16" s="46">
        <v>39.960358261799996</v>
      </c>
      <c r="D16" s="49">
        <f t="shared" si="0"/>
        <v>1.0011643864795492</v>
      </c>
      <c r="E16" s="5"/>
      <c r="F16" s="5"/>
      <c r="G16" s="5"/>
      <c r="H16" s="3"/>
      <c r="I16" s="3"/>
    </row>
    <row r="17" spans="2:14" ht="16.5">
      <c r="B17" s="48">
        <v>2010</v>
      </c>
      <c r="C17" s="46">
        <v>39.928414088899999</v>
      </c>
      <c r="D17" s="49">
        <f t="shared" si="0"/>
        <v>0.99920060344077211</v>
      </c>
      <c r="E17" s="5"/>
      <c r="F17" s="5"/>
      <c r="G17" s="5"/>
      <c r="H17" s="3"/>
      <c r="I17" s="3"/>
    </row>
    <row r="18" spans="2:14" ht="16.5">
      <c r="B18" s="48">
        <v>2011</v>
      </c>
      <c r="C18" s="46">
        <v>39.645452131100001</v>
      </c>
      <c r="D18" s="49">
        <f t="shared" si="0"/>
        <v>0.99291326830136584</v>
      </c>
      <c r="E18" s="5"/>
      <c r="F18" s="5"/>
      <c r="G18" s="5"/>
      <c r="H18" s="3"/>
      <c r="I18" s="3"/>
    </row>
    <row r="19" spans="2:14" ht="16.5">
      <c r="B19" s="48">
        <v>2012</v>
      </c>
      <c r="C19" s="46">
        <v>39.792588089900001</v>
      </c>
      <c r="D19" s="49">
        <f t="shared" si="0"/>
        <v>1.0037112947612112</v>
      </c>
      <c r="E19" s="5"/>
      <c r="F19" s="5"/>
      <c r="G19" s="5"/>
      <c r="H19" s="3"/>
      <c r="I19" s="3"/>
    </row>
    <row r="20" spans="2:14" ht="16.5">
      <c r="B20" s="48">
        <v>2013</v>
      </c>
      <c r="C20" s="105">
        <v>40.414902973699995</v>
      </c>
      <c r="D20" s="49">
        <f t="shared" si="0"/>
        <v>1.0156389647839454</v>
      </c>
      <c r="E20" s="51">
        <f>AVERAGE(D9:D20)</f>
        <v>1.0096394458534956</v>
      </c>
      <c r="F20" s="5"/>
      <c r="G20" s="3"/>
      <c r="H20" s="3"/>
      <c r="I20" s="3"/>
    </row>
    <row r="21" spans="2:14" ht="16.5">
      <c r="B21" s="27" t="s">
        <v>87</v>
      </c>
      <c r="C21" s="44"/>
      <c r="D21" s="45"/>
      <c r="E21" s="5"/>
      <c r="F21" s="5"/>
      <c r="G21" s="10"/>
      <c r="H21" s="3"/>
      <c r="I21" s="3"/>
    </row>
    <row r="22" spans="2:14" ht="15.75">
      <c r="B22" s="42">
        <v>2014</v>
      </c>
      <c r="C22" s="47">
        <f>C20*D22</f>
        <v>40.867549887005438</v>
      </c>
      <c r="D22" s="50">
        <v>1.0112000000000001</v>
      </c>
      <c r="E22" s="3"/>
      <c r="F22" s="19"/>
      <c r="H22" s="19"/>
      <c r="I22" s="3"/>
    </row>
    <row r="23" spans="2:14" ht="15.75">
      <c r="B23" s="42">
        <v>2015</v>
      </c>
      <c r="C23" s="47">
        <f>C22*D23</f>
        <v>41.325266445739906</v>
      </c>
      <c r="D23" s="50">
        <v>1.0112000000000001</v>
      </c>
      <c r="E23" s="3"/>
      <c r="G23" s="19"/>
      <c r="H23" s="19"/>
      <c r="I23" s="3"/>
    </row>
    <row r="24" spans="2:14" ht="16.5">
      <c r="B24" s="42">
        <v>2016</v>
      </c>
      <c r="C24" s="47">
        <f t="shared" ref="C24:C35" si="1">C23*D24</f>
        <v>41.788109429932199</v>
      </c>
      <c r="D24" s="50">
        <v>1.0112000000000001</v>
      </c>
      <c r="E24" s="7"/>
      <c r="F24" s="7"/>
      <c r="G24" s="7"/>
      <c r="H24" s="3"/>
      <c r="I24" s="3"/>
    </row>
    <row r="25" spans="2:14" ht="15.75">
      <c r="B25" s="42">
        <v>2017</v>
      </c>
      <c r="C25" s="47">
        <f t="shared" si="1"/>
        <v>42.256136255547446</v>
      </c>
      <c r="D25" s="50">
        <v>1.0112000000000001</v>
      </c>
      <c r="E25" s="13"/>
      <c r="F25" s="13"/>
      <c r="G25" s="13"/>
      <c r="H25" s="197"/>
      <c r="I25" s="197"/>
      <c r="J25" s="197"/>
      <c r="K25" s="197"/>
      <c r="L25" s="197"/>
      <c r="M25" s="197"/>
      <c r="N25" s="197"/>
    </row>
    <row r="26" spans="2:14" ht="16.5">
      <c r="B26" s="42">
        <v>2018</v>
      </c>
      <c r="C26" s="47">
        <f t="shared" si="1"/>
        <v>42.729404981609584</v>
      </c>
      <c r="D26" s="50">
        <v>1.0112000000000001</v>
      </c>
      <c r="E26" s="7"/>
      <c r="F26" s="7"/>
      <c r="G26" s="7"/>
      <c r="H26" s="197"/>
      <c r="I26" s="197"/>
      <c r="J26" s="197"/>
      <c r="K26" s="197"/>
      <c r="L26" s="197"/>
      <c r="M26" s="197"/>
      <c r="N26" s="197"/>
    </row>
    <row r="27" spans="2:14" ht="15.75">
      <c r="B27" s="42">
        <v>2019</v>
      </c>
      <c r="C27" s="47">
        <f t="shared" si="1"/>
        <v>43.207974317403618</v>
      </c>
      <c r="D27" s="50">
        <v>1.0112000000000001</v>
      </c>
      <c r="E27" s="13"/>
      <c r="F27" s="13"/>
      <c r="G27" s="13"/>
      <c r="H27" s="198"/>
      <c r="I27" s="198"/>
      <c r="J27" s="198"/>
      <c r="K27" s="198"/>
      <c r="L27" s="199"/>
      <c r="M27" s="199"/>
      <c r="N27" s="198"/>
    </row>
    <row r="28" spans="2:14" ht="16.5">
      <c r="B28" s="42">
        <v>2020</v>
      </c>
      <c r="C28" s="47">
        <f t="shared" si="1"/>
        <v>43.691903629758542</v>
      </c>
      <c r="D28" s="50">
        <v>1.0112000000000001</v>
      </c>
      <c r="E28" s="11"/>
      <c r="F28" s="11"/>
      <c r="G28" s="11"/>
      <c r="H28" s="195"/>
      <c r="I28" s="196"/>
      <c r="J28" s="195"/>
      <c r="K28" s="195"/>
      <c r="L28" s="195"/>
      <c r="M28" s="195"/>
      <c r="N28" s="195"/>
    </row>
    <row r="29" spans="2:14" ht="16.5">
      <c r="B29" s="42">
        <v>2021</v>
      </c>
      <c r="C29" s="47">
        <f t="shared" si="1"/>
        <v>44.181252950411839</v>
      </c>
      <c r="D29" s="50">
        <v>1.0112000000000001</v>
      </c>
      <c r="E29" s="5"/>
      <c r="F29" s="5"/>
      <c r="G29" s="5"/>
      <c r="H29" s="114"/>
      <c r="I29" s="114"/>
      <c r="J29" s="114"/>
      <c r="K29" s="114"/>
      <c r="L29" s="114"/>
      <c r="M29" s="114"/>
      <c r="N29" s="114"/>
    </row>
    <row r="30" spans="2:14" ht="17.25" thickBot="1">
      <c r="B30" s="42">
        <v>2022</v>
      </c>
      <c r="C30" s="47">
        <f t="shared" si="1"/>
        <v>44.676082983456453</v>
      </c>
      <c r="D30" s="50">
        <v>1.0112000000000001</v>
      </c>
      <c r="E30" s="12"/>
      <c r="F30" s="103" t="s">
        <v>86</v>
      </c>
      <c r="G30" s="12"/>
      <c r="H30" s="3"/>
      <c r="I30" s="3"/>
    </row>
    <row r="31" spans="2:14" ht="16.5" thickBot="1">
      <c r="B31" s="42">
        <v>2023</v>
      </c>
      <c r="C31" s="47">
        <f t="shared" si="1"/>
        <v>45.176455112871167</v>
      </c>
      <c r="D31" s="50">
        <v>1.0112000000000001</v>
      </c>
      <c r="E31" s="3"/>
      <c r="F31" s="85" t="s">
        <v>81</v>
      </c>
      <c r="G31" s="86" t="s">
        <v>82</v>
      </c>
      <c r="H31" s="86" t="s">
        <v>83</v>
      </c>
      <c r="I31" s="86" t="s">
        <v>84</v>
      </c>
      <c r="J31" s="86" t="s">
        <v>85</v>
      </c>
    </row>
    <row r="32" spans="2:14" ht="16.5" thickBot="1">
      <c r="B32" s="42">
        <v>2024</v>
      </c>
      <c r="C32" s="47">
        <f t="shared" si="1"/>
        <v>45.682431410135329</v>
      </c>
      <c r="D32" s="50">
        <v>1.0112000000000001</v>
      </c>
      <c r="E32" s="3"/>
      <c r="F32" s="87">
        <v>2001</v>
      </c>
      <c r="G32" s="88">
        <v>33217</v>
      </c>
      <c r="H32" s="89">
        <v>2448</v>
      </c>
      <c r="I32" s="89">
        <v>35665</v>
      </c>
      <c r="J32" s="90"/>
    </row>
    <row r="33" spans="2:10" ht="16.5" thickBot="1">
      <c r="B33" s="42">
        <v>2025</v>
      </c>
      <c r="C33" s="47">
        <f t="shared" si="1"/>
        <v>46.19407464192885</v>
      </c>
      <c r="D33" s="50">
        <v>1.0112000000000001</v>
      </c>
      <c r="E33" s="3"/>
      <c r="F33" s="87">
        <v>2002</v>
      </c>
      <c r="G33" s="88">
        <v>34230</v>
      </c>
      <c r="H33" s="89">
        <v>2467</v>
      </c>
      <c r="I33" s="89">
        <v>36697</v>
      </c>
      <c r="J33" s="92">
        <v>2.9000000000000001E-2</v>
      </c>
    </row>
    <row r="34" spans="2:10" ht="16.5" thickBot="1">
      <c r="B34" s="42">
        <v>2026</v>
      </c>
      <c r="C34" s="47">
        <f t="shared" si="1"/>
        <v>46.711448277918457</v>
      </c>
      <c r="D34" s="50">
        <v>1.0112000000000001</v>
      </c>
      <c r="E34" s="3"/>
      <c r="F34" s="87">
        <v>2003</v>
      </c>
      <c r="G34" s="88">
        <v>35471</v>
      </c>
      <c r="H34" s="89">
        <v>2529</v>
      </c>
      <c r="I34" s="89">
        <v>38000</v>
      </c>
      <c r="J34" s="92">
        <v>3.5999999999999997E-2</v>
      </c>
    </row>
    <row r="35" spans="2:10" ht="16.5" thickBot="1">
      <c r="B35" s="42">
        <v>2027</v>
      </c>
      <c r="C35" s="47">
        <f t="shared" si="1"/>
        <v>47.234616498631148</v>
      </c>
      <c r="D35" s="50">
        <v>1.0112000000000001</v>
      </c>
      <c r="E35" s="3"/>
      <c r="F35" s="87">
        <v>2004</v>
      </c>
      <c r="G35" s="88">
        <v>36424</v>
      </c>
      <c r="H35" s="89">
        <v>2676</v>
      </c>
      <c r="I35" s="89">
        <v>39100</v>
      </c>
      <c r="J35" s="92">
        <v>2.9000000000000001E-2</v>
      </c>
    </row>
    <row r="36" spans="2:10" ht="16.5" thickBot="1">
      <c r="B36" s="42">
        <v>2028</v>
      </c>
      <c r="C36" s="47">
        <f>C35*D36</f>
        <v>47.763644203415822</v>
      </c>
      <c r="D36" s="50">
        <v>1.0112000000000001</v>
      </c>
      <c r="E36" s="3"/>
      <c r="F36" s="87">
        <v>2005</v>
      </c>
      <c r="G36" s="88">
        <v>36840</v>
      </c>
      <c r="H36" s="89">
        <v>2760</v>
      </c>
      <c r="I36" s="89">
        <v>39600</v>
      </c>
      <c r="J36" s="92">
        <v>1.2999999999999999E-2</v>
      </c>
    </row>
    <row r="37" spans="2:10" ht="16.5" thickBot="1">
      <c r="B37" s="42">
        <v>2029</v>
      </c>
      <c r="C37" s="47">
        <f>C36*D37</f>
        <v>48.298597018494085</v>
      </c>
      <c r="D37" s="50">
        <v>1.0112000000000001</v>
      </c>
      <c r="E37" s="3"/>
      <c r="F37" s="87">
        <v>2006</v>
      </c>
      <c r="G37" s="88">
        <v>37035</v>
      </c>
      <c r="H37" s="89">
        <v>2778</v>
      </c>
      <c r="I37" s="89">
        <v>39813</v>
      </c>
      <c r="J37" s="92">
        <v>5.0000000000000001E-3</v>
      </c>
    </row>
    <row r="38" spans="2:10" ht="16.5" thickBot="1">
      <c r="B38" s="42">
        <v>2030</v>
      </c>
      <c r="C38" s="72">
        <f>C37*D38</f>
        <v>48.839541305101221</v>
      </c>
      <c r="D38" s="50">
        <v>1.0112000000000001</v>
      </c>
      <c r="E38" s="3"/>
      <c r="F38" s="87">
        <v>2007</v>
      </c>
      <c r="G38" s="88">
        <v>37603</v>
      </c>
      <c r="H38" s="89">
        <v>2851</v>
      </c>
      <c r="I38" s="89">
        <v>40454</v>
      </c>
      <c r="J38" s="92">
        <v>1.6E-2</v>
      </c>
    </row>
    <row r="39" spans="2:10" ht="15.75" thickBot="1">
      <c r="B39" s="6"/>
      <c r="C39" s="5"/>
      <c r="D39" s="4"/>
      <c r="E39" s="3"/>
      <c r="F39" s="87">
        <v>2008</v>
      </c>
      <c r="G39" s="88">
        <v>37053</v>
      </c>
      <c r="H39" s="89">
        <v>2847</v>
      </c>
      <c r="I39" s="89">
        <v>39900</v>
      </c>
      <c r="J39" s="92">
        <v>-1.4E-2</v>
      </c>
    </row>
    <row r="40" spans="2:10" ht="15.75" thickBot="1">
      <c r="B40" s="8"/>
      <c r="C40" s="5"/>
      <c r="D40" s="6"/>
      <c r="E40" s="3"/>
      <c r="F40" s="87">
        <v>2009</v>
      </c>
      <c r="G40" s="88">
        <v>37178</v>
      </c>
      <c r="H40" s="89">
        <v>2722</v>
      </c>
      <c r="I40" s="89">
        <v>39900</v>
      </c>
      <c r="J40" s="92">
        <v>0</v>
      </c>
    </row>
    <row r="41" spans="2:10" ht="15.75" thickBot="1">
      <c r="B41" s="3"/>
      <c r="C41" s="3"/>
      <c r="D41" s="3"/>
      <c r="E41" s="3"/>
      <c r="F41" s="87">
        <v>2010</v>
      </c>
      <c r="G41" s="88">
        <v>37211</v>
      </c>
      <c r="H41" s="89">
        <v>2740</v>
      </c>
      <c r="I41" s="89">
        <v>39951</v>
      </c>
      <c r="J41" s="92">
        <v>1E-3</v>
      </c>
    </row>
    <row r="42" spans="2:10" ht="15.75" thickBot="1">
      <c r="B42" s="8"/>
      <c r="C42" s="5"/>
      <c r="D42" s="6"/>
      <c r="E42" s="3"/>
      <c r="F42" s="87">
        <v>2011</v>
      </c>
      <c r="G42" s="88">
        <v>36920</v>
      </c>
      <c r="H42" s="89">
        <v>2755</v>
      </c>
      <c r="I42" s="89">
        <v>39675</v>
      </c>
      <c r="J42" s="92">
        <v>-7.0000000000000001E-3</v>
      </c>
    </row>
    <row r="43" spans="2:10" ht="15.75" thickBot="1">
      <c r="B43" s="3"/>
      <c r="C43" s="5"/>
      <c r="D43" s="6"/>
      <c r="E43" s="3"/>
      <c r="F43" s="87">
        <v>2012</v>
      </c>
      <c r="G43" s="88">
        <v>37209</v>
      </c>
      <c r="H43" s="89">
        <v>2763</v>
      </c>
      <c r="I43" s="89">
        <v>39972</v>
      </c>
      <c r="J43" s="92">
        <v>7.0000000000000001E-3</v>
      </c>
    </row>
    <row r="44" spans="2:10" ht="15.75" thickBot="1">
      <c r="B44" s="3"/>
      <c r="C44" s="3"/>
      <c r="D44" s="3"/>
      <c r="E44" s="3"/>
      <c r="F44" s="87">
        <v>2013</v>
      </c>
      <c r="G44" s="88">
        <v>37561</v>
      </c>
      <c r="H44" s="89">
        <v>2812</v>
      </c>
      <c r="I44" s="106">
        <v>40373</v>
      </c>
      <c r="J44" s="92">
        <v>0.01</v>
      </c>
    </row>
    <row r="45" spans="2:10" ht="15.75" thickBot="1">
      <c r="B45" s="3"/>
      <c r="C45" s="3"/>
      <c r="D45" s="3"/>
      <c r="E45" s="3"/>
      <c r="F45" s="87">
        <v>2014</v>
      </c>
      <c r="G45" s="88">
        <v>37385</v>
      </c>
      <c r="H45" s="89">
        <v>2977</v>
      </c>
      <c r="I45" s="89">
        <v>40361</v>
      </c>
      <c r="J45" s="92">
        <v>0</v>
      </c>
    </row>
    <row r="46" spans="2:10" ht="15.75" thickBot="1">
      <c r="B46" s="3"/>
      <c r="C46" s="3"/>
      <c r="D46" s="3"/>
      <c r="E46" s="3"/>
      <c r="F46" s="87">
        <v>2015</v>
      </c>
      <c r="G46" s="88">
        <v>37849</v>
      </c>
      <c r="H46" s="89">
        <v>3047</v>
      </c>
      <c r="I46" s="89">
        <v>40895</v>
      </c>
      <c r="J46" s="92">
        <v>1.2999999999999999E-2</v>
      </c>
    </row>
    <row r="47" spans="2:10" ht="15.75" thickBot="1">
      <c r="B47" s="3"/>
      <c r="C47" s="3"/>
      <c r="D47" s="3"/>
      <c r="E47" s="3"/>
      <c r="F47" s="87">
        <v>2016</v>
      </c>
      <c r="G47" s="88">
        <v>38248</v>
      </c>
      <c r="H47" s="89">
        <v>3108</v>
      </c>
      <c r="I47" s="89">
        <v>41356</v>
      </c>
      <c r="J47" s="92">
        <v>1.0999999999999999E-2</v>
      </c>
    </row>
    <row r="48" spans="2:10" ht="15.75" thickBot="1">
      <c r="B48" s="3"/>
      <c r="C48" s="3"/>
      <c r="D48" s="3"/>
      <c r="E48" s="3"/>
      <c r="F48" s="87">
        <v>2017</v>
      </c>
      <c r="G48" s="88">
        <v>38622</v>
      </c>
      <c r="H48" s="89">
        <v>3174</v>
      </c>
      <c r="I48" s="89">
        <v>41797</v>
      </c>
      <c r="J48" s="92">
        <v>1.0999999999999999E-2</v>
      </c>
    </row>
    <row r="49" spans="2:12" ht="15.75" thickBot="1">
      <c r="B49" s="3"/>
      <c r="C49" s="3"/>
      <c r="D49" s="3"/>
      <c r="E49" s="3"/>
      <c r="F49" s="87">
        <v>2018</v>
      </c>
      <c r="G49" s="88">
        <v>38984</v>
      </c>
      <c r="H49" s="89">
        <v>3235</v>
      </c>
      <c r="I49" s="89">
        <v>42219</v>
      </c>
      <c r="J49" s="92">
        <v>0.01</v>
      </c>
    </row>
    <row r="50" spans="2:12" ht="15.75" thickBot="1">
      <c r="F50" s="87">
        <v>2019</v>
      </c>
      <c r="G50" s="88">
        <v>39297</v>
      </c>
      <c r="H50" s="89">
        <v>3294</v>
      </c>
      <c r="I50" s="89">
        <v>42592</v>
      </c>
      <c r="J50" s="92">
        <v>8.9999999999999993E-3</v>
      </c>
    </row>
    <row r="51" spans="2:12" ht="15.75" thickBot="1">
      <c r="F51" s="87">
        <v>2020</v>
      </c>
      <c r="G51" s="88">
        <v>39604</v>
      </c>
      <c r="H51" s="89">
        <v>3354</v>
      </c>
      <c r="I51" s="89">
        <v>42958</v>
      </c>
      <c r="J51" s="92">
        <v>8.9999999999999993E-3</v>
      </c>
    </row>
    <row r="52" spans="2:12" ht="15.75" thickBot="1">
      <c r="F52" s="87">
        <v>2021</v>
      </c>
      <c r="G52" s="88">
        <v>40047</v>
      </c>
      <c r="H52" s="89">
        <v>3426</v>
      </c>
      <c r="I52" s="89">
        <v>43473</v>
      </c>
      <c r="J52" s="92">
        <v>1.2E-2</v>
      </c>
    </row>
    <row r="53" spans="2:12" ht="15.75" thickBot="1">
      <c r="F53" s="87">
        <v>2022</v>
      </c>
      <c r="G53" s="88">
        <v>40518</v>
      </c>
      <c r="H53" s="89">
        <v>3489</v>
      </c>
      <c r="I53" s="89">
        <v>44007</v>
      </c>
      <c r="J53" s="92">
        <v>1.2E-2</v>
      </c>
    </row>
    <row r="54" spans="2:12" ht="15.75" thickBot="1">
      <c r="F54" s="87">
        <v>2023</v>
      </c>
      <c r="G54" s="88">
        <v>41019</v>
      </c>
      <c r="H54" s="89">
        <v>3551</v>
      </c>
      <c r="I54" s="89">
        <v>44570</v>
      </c>
      <c r="J54" s="92">
        <v>1.2999999999999999E-2</v>
      </c>
    </row>
    <row r="55" spans="2:12" ht="15.75" thickBot="1">
      <c r="F55" s="87">
        <v>2024</v>
      </c>
      <c r="G55" s="88">
        <v>41551</v>
      </c>
      <c r="H55" s="89">
        <v>3613</v>
      </c>
      <c r="I55" s="89">
        <v>45163</v>
      </c>
      <c r="J55" s="92">
        <v>1.2999999999999999E-2</v>
      </c>
    </row>
    <row r="56" spans="2:12" ht="15.75" thickBot="1">
      <c r="F56" s="87">
        <v>2025</v>
      </c>
      <c r="G56" s="88">
        <v>42083</v>
      </c>
      <c r="H56" s="89">
        <v>3676</v>
      </c>
      <c r="I56" s="89">
        <v>45758</v>
      </c>
      <c r="J56" s="92">
        <v>1.2999999999999999E-2</v>
      </c>
    </row>
    <row r="57" spans="2:12" ht="15.75" thickBot="1">
      <c r="F57" s="87">
        <v>2026</v>
      </c>
      <c r="G57" s="88">
        <v>42619</v>
      </c>
      <c r="H57" s="89">
        <v>3740</v>
      </c>
      <c r="I57" s="89">
        <v>46359</v>
      </c>
      <c r="J57" s="92">
        <v>1.2999999999999999E-2</v>
      </c>
    </row>
    <row r="58" spans="2:12" ht="15.75" thickBot="1">
      <c r="F58" s="87">
        <v>2027</v>
      </c>
      <c r="G58" s="88">
        <v>43152</v>
      </c>
      <c r="H58" s="89">
        <v>3803</v>
      </c>
      <c r="I58" s="89">
        <v>46955</v>
      </c>
      <c r="J58" s="92">
        <v>1.2999999999999999E-2</v>
      </c>
    </row>
    <row r="59" spans="2:12" ht="15.75" thickBot="1">
      <c r="F59" s="87">
        <v>2028</v>
      </c>
      <c r="G59" s="88">
        <v>43683</v>
      </c>
      <c r="H59" s="89">
        <v>3867</v>
      </c>
      <c r="I59" s="89">
        <v>47550</v>
      </c>
      <c r="J59" s="92">
        <v>1.2999999999999999E-2</v>
      </c>
    </row>
    <row r="60" spans="2:12" ht="15.75" thickBot="1">
      <c r="F60" s="87">
        <v>2029</v>
      </c>
      <c r="G60" s="88">
        <v>44216</v>
      </c>
      <c r="H60" s="89">
        <v>3931</v>
      </c>
      <c r="I60" s="89">
        <v>48147</v>
      </c>
      <c r="J60" s="92">
        <v>1.2999999999999999E-2</v>
      </c>
    </row>
    <row r="61" spans="2:12" ht="15">
      <c r="F61" s="94">
        <v>2030</v>
      </c>
      <c r="G61" s="95">
        <v>44748</v>
      </c>
      <c r="H61" s="96">
        <v>3996</v>
      </c>
      <c r="I61" s="104">
        <v>48744</v>
      </c>
      <c r="J61" s="97">
        <v>1.2E-2</v>
      </c>
      <c r="K61" s="91">
        <f>AVERAGE(J45:J61)</f>
        <v>1.1176470588235298E-2</v>
      </c>
    </row>
    <row r="62" spans="2:12" ht="15">
      <c r="E62" s="98"/>
      <c r="F62" s="99"/>
      <c r="G62" s="100"/>
      <c r="H62" s="101"/>
      <c r="I62" s="101"/>
      <c r="J62" s="102"/>
      <c r="K62" s="98"/>
      <c r="L62" s="98"/>
    </row>
    <row r="63" spans="2:12" ht="15">
      <c r="E63" s="98"/>
      <c r="F63" s="99"/>
      <c r="G63" s="100"/>
      <c r="H63" s="101"/>
      <c r="I63" s="101"/>
      <c r="J63" s="102"/>
      <c r="K63" s="98"/>
      <c r="L63" s="98"/>
    </row>
    <row r="64" spans="2:12" ht="15">
      <c r="E64" s="98"/>
      <c r="F64" s="99"/>
      <c r="G64" s="100"/>
      <c r="H64" s="101"/>
      <c r="I64" s="101"/>
      <c r="J64" s="102"/>
      <c r="K64" s="98"/>
      <c r="L64" s="98"/>
    </row>
    <row r="65" spans="5:12" ht="15">
      <c r="E65" s="98"/>
      <c r="F65" s="99"/>
      <c r="G65" s="100"/>
      <c r="H65" s="101"/>
      <c r="I65" s="101"/>
      <c r="J65" s="102"/>
      <c r="K65" s="98"/>
      <c r="L65" s="98"/>
    </row>
    <row r="66" spans="5:12" ht="15">
      <c r="E66" s="98"/>
      <c r="F66" s="99"/>
      <c r="G66" s="100"/>
      <c r="H66" s="101"/>
      <c r="I66" s="101"/>
      <c r="J66" s="102"/>
      <c r="K66" s="98"/>
      <c r="L66" s="98"/>
    </row>
    <row r="67" spans="5:12" ht="15">
      <c r="E67" s="98"/>
      <c r="F67" s="99"/>
      <c r="G67" s="100"/>
      <c r="H67" s="101"/>
      <c r="I67" s="101"/>
      <c r="J67" s="102"/>
      <c r="K67" s="98"/>
      <c r="L67" s="98"/>
    </row>
    <row r="68" spans="5:12" ht="15">
      <c r="E68" s="98"/>
      <c r="F68" s="99"/>
      <c r="G68" s="100"/>
      <c r="H68" s="101"/>
      <c r="I68" s="101"/>
      <c r="J68" s="102"/>
      <c r="K68" s="98"/>
      <c r="L68" s="98"/>
    </row>
    <row r="69" spans="5:12" ht="15">
      <c r="E69" s="98"/>
      <c r="F69" s="99"/>
      <c r="G69" s="100"/>
      <c r="H69" s="101"/>
      <c r="I69" s="101"/>
      <c r="J69" s="102"/>
      <c r="K69" s="98"/>
      <c r="L69" s="98"/>
    </row>
    <row r="70" spans="5:12" ht="15">
      <c r="E70" s="98"/>
      <c r="F70" s="99"/>
      <c r="G70" s="100"/>
      <c r="H70" s="101"/>
      <c r="I70" s="101"/>
      <c r="J70" s="102"/>
      <c r="K70" s="98"/>
      <c r="L70" s="98"/>
    </row>
    <row r="71" spans="5:12" ht="15">
      <c r="E71" s="98"/>
      <c r="F71" s="99"/>
      <c r="G71" s="100"/>
      <c r="H71" s="101"/>
      <c r="I71" s="101"/>
      <c r="J71" s="102"/>
      <c r="K71" s="98"/>
      <c r="L71" s="98"/>
    </row>
    <row r="72" spans="5:12">
      <c r="E72" s="98"/>
      <c r="F72" s="98"/>
      <c r="G72" s="98"/>
      <c r="H72" s="98"/>
      <c r="I72" s="98"/>
      <c r="J72" s="98"/>
      <c r="K72" s="98"/>
      <c r="L72" s="98"/>
    </row>
    <row r="73" spans="5:12" ht="14.25">
      <c r="F73" s="93"/>
    </row>
  </sheetData>
  <phoneticPr fontId="2" type="noConversion"/>
  <pageMargins left="0.25" right="0.25" top="0.75" bottom="0.75" header="0.3" footer="0.3"/>
  <pageSetup paperSize="9" scale="48" orientation="landscape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2" tint="-0.499984740745262"/>
    <pageSetUpPr fitToPage="1"/>
  </sheetPr>
  <dimension ref="A1:AL57"/>
  <sheetViews>
    <sheetView zoomScaleNormal="100" workbookViewId="0">
      <selection activeCell="D40" sqref="D40"/>
    </sheetView>
  </sheetViews>
  <sheetFormatPr defaultRowHeight="12.75"/>
  <cols>
    <col min="2" max="2" width="13.5703125" customWidth="1"/>
    <col min="3" max="16" width="10" customWidth="1"/>
  </cols>
  <sheetData>
    <row r="1" spans="1:38" ht="21">
      <c r="A1" s="38" t="s">
        <v>102</v>
      </c>
      <c r="C1" s="123"/>
      <c r="D1" s="19"/>
      <c r="E1" s="19"/>
      <c r="F1" s="19"/>
      <c r="G1" s="19"/>
      <c r="H1" s="19"/>
      <c r="I1" s="19"/>
      <c r="J1" s="19"/>
    </row>
    <row r="2" spans="1:38">
      <c r="A2" s="39" t="str">
        <f>Assumptions!A2</f>
        <v>as at 08 June 2015</v>
      </c>
      <c r="C2" s="19"/>
      <c r="D2" s="19"/>
      <c r="E2" s="18"/>
      <c r="F2" s="18"/>
      <c r="G2" s="19"/>
      <c r="H2" s="19"/>
      <c r="I2" s="19"/>
      <c r="J2" s="19"/>
    </row>
    <row r="3" spans="1:38">
      <c r="C3" s="19"/>
      <c r="D3" s="19"/>
    </row>
    <row r="4" spans="1:38" ht="15.75">
      <c r="A4" s="41" t="s">
        <v>51</v>
      </c>
      <c r="C4" s="19"/>
      <c r="D4" s="16"/>
    </row>
    <row r="5" spans="1:38">
      <c r="B5" s="18"/>
      <c r="C5" s="18"/>
      <c r="D5" s="20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</row>
    <row r="6" spans="1:38" ht="15.75">
      <c r="B6" s="18"/>
      <c r="C6" s="124"/>
      <c r="D6" s="125"/>
      <c r="E6" s="126" t="s">
        <v>103</v>
      </c>
      <c r="F6" s="127"/>
      <c r="G6" s="127"/>
      <c r="H6" s="127"/>
      <c r="I6" s="127"/>
      <c r="J6" s="128"/>
      <c r="K6" s="129"/>
      <c r="L6" s="130" t="s">
        <v>104</v>
      </c>
      <c r="M6" s="131"/>
      <c r="N6" s="131"/>
      <c r="O6" s="131"/>
      <c r="P6" s="131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</row>
    <row r="7" spans="1:38" ht="15.75">
      <c r="B7" s="56"/>
      <c r="C7" s="263" t="s">
        <v>109</v>
      </c>
      <c r="D7" s="263"/>
      <c r="E7" s="263"/>
      <c r="F7" s="263"/>
      <c r="G7" s="263"/>
      <c r="H7" s="263"/>
      <c r="I7" s="263"/>
      <c r="J7" s="264" t="s">
        <v>109</v>
      </c>
      <c r="K7" s="265"/>
      <c r="L7" s="265"/>
      <c r="M7" s="265"/>
      <c r="N7" s="265"/>
      <c r="O7" s="265"/>
      <c r="P7" s="265"/>
      <c r="Q7" s="115"/>
      <c r="R7" s="115"/>
      <c r="S7" s="115"/>
      <c r="T7" s="115"/>
      <c r="U7" s="115"/>
      <c r="V7" s="115"/>
      <c r="W7" s="115"/>
      <c r="X7" s="115"/>
      <c r="Y7" s="114"/>
      <c r="Z7" s="114"/>
      <c r="AA7" s="114"/>
      <c r="AB7" s="115"/>
      <c r="AC7" s="114"/>
      <c r="AD7" s="114"/>
      <c r="AE7" s="114"/>
      <c r="AF7" s="114"/>
      <c r="AG7" s="114"/>
      <c r="AH7" s="114"/>
      <c r="AI7" s="114"/>
      <c r="AJ7" s="114"/>
      <c r="AK7" s="114"/>
      <c r="AL7" s="114"/>
    </row>
    <row r="8" spans="1:38" ht="12" customHeight="1">
      <c r="B8" s="56"/>
      <c r="C8" s="54"/>
      <c r="D8" s="54"/>
      <c r="E8" s="54"/>
      <c r="F8" s="55"/>
      <c r="G8" s="55" t="s">
        <v>44</v>
      </c>
      <c r="H8" s="136" t="s">
        <v>45</v>
      </c>
      <c r="I8" s="54"/>
      <c r="J8" s="132"/>
      <c r="K8" s="133"/>
      <c r="L8" s="133"/>
      <c r="M8" s="134"/>
      <c r="N8" s="134" t="s">
        <v>44</v>
      </c>
      <c r="O8" s="137" t="s">
        <v>45</v>
      </c>
      <c r="P8" s="133"/>
      <c r="Q8" s="119"/>
      <c r="R8" s="119"/>
      <c r="S8" s="119"/>
      <c r="T8" s="119"/>
      <c r="U8" s="119"/>
      <c r="V8" s="119"/>
      <c r="W8" s="119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</row>
    <row r="9" spans="1:38" ht="15.75">
      <c r="B9" s="52" t="s">
        <v>4</v>
      </c>
      <c r="C9" s="54" t="s">
        <v>43</v>
      </c>
      <c r="D9" s="54" t="s">
        <v>46</v>
      </c>
      <c r="E9" s="54" t="s">
        <v>35</v>
      </c>
      <c r="F9" s="54" t="s">
        <v>47</v>
      </c>
      <c r="G9" s="54" t="s">
        <v>48</v>
      </c>
      <c r="H9" s="54" t="s">
        <v>13</v>
      </c>
      <c r="I9" s="54" t="s">
        <v>36</v>
      </c>
      <c r="J9" s="132" t="s">
        <v>43</v>
      </c>
      <c r="K9" s="133" t="s">
        <v>46</v>
      </c>
      <c r="L9" s="133" t="s">
        <v>35</v>
      </c>
      <c r="M9" s="133" t="s">
        <v>47</v>
      </c>
      <c r="N9" s="133" t="s">
        <v>48</v>
      </c>
      <c r="O9" s="133" t="s">
        <v>13</v>
      </c>
      <c r="P9" s="133" t="s">
        <v>36</v>
      </c>
      <c r="Q9" s="120"/>
      <c r="R9" s="120"/>
      <c r="S9" s="119"/>
      <c r="T9" s="120"/>
      <c r="U9" s="120"/>
      <c r="V9" s="120"/>
      <c r="W9" s="120"/>
      <c r="X9" s="116"/>
      <c r="Y9" s="116"/>
      <c r="Z9" s="118"/>
      <c r="AA9" s="116"/>
      <c r="AB9" s="116"/>
      <c r="AC9" s="116"/>
      <c r="AD9" s="116"/>
      <c r="AE9" s="116"/>
      <c r="AF9" s="116"/>
      <c r="AG9" s="118"/>
      <c r="AH9" s="116"/>
      <c r="AI9" s="116"/>
      <c r="AJ9" s="116"/>
      <c r="AK9" s="116"/>
      <c r="AL9" s="114"/>
    </row>
    <row r="10" spans="1:38" ht="15.75">
      <c r="B10" s="56"/>
      <c r="C10" s="54" t="s">
        <v>37</v>
      </c>
      <c r="D10" s="54" t="s">
        <v>37</v>
      </c>
      <c r="E10" s="54" t="s">
        <v>37</v>
      </c>
      <c r="F10" s="54" t="s">
        <v>37</v>
      </c>
      <c r="G10" s="54" t="s">
        <v>37</v>
      </c>
      <c r="H10" s="54" t="s">
        <v>37</v>
      </c>
      <c r="I10" s="54" t="s">
        <v>38</v>
      </c>
      <c r="J10" s="132" t="s">
        <v>37</v>
      </c>
      <c r="K10" s="133" t="s">
        <v>37</v>
      </c>
      <c r="L10" s="133" t="s">
        <v>37</v>
      </c>
      <c r="M10" s="133" t="s">
        <v>37</v>
      </c>
      <c r="N10" s="133" t="s">
        <v>37</v>
      </c>
      <c r="O10" s="133" t="s">
        <v>37</v>
      </c>
      <c r="P10" s="133" t="s">
        <v>38</v>
      </c>
      <c r="Q10" s="120"/>
      <c r="R10" s="120"/>
      <c r="S10" s="120"/>
      <c r="T10" s="120"/>
      <c r="U10" s="120"/>
      <c r="V10" s="120"/>
      <c r="W10" s="120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4"/>
    </row>
    <row r="11" spans="1:38" ht="15.75">
      <c r="A11" s="43"/>
      <c r="B11" s="42">
        <v>2015</v>
      </c>
      <c r="C11" s="121">
        <v>3.5127407742386851</v>
      </c>
      <c r="D11" s="121">
        <v>240.90824324087282</v>
      </c>
      <c r="E11" s="121">
        <v>0.22941053589940108</v>
      </c>
      <c r="F11" s="121">
        <v>0.58314655442860186</v>
      </c>
      <c r="G11" s="121">
        <v>2.8077679018184087E-2</v>
      </c>
      <c r="H11" s="121">
        <v>9.9030552857108847E-3</v>
      </c>
      <c r="I11" s="121">
        <v>10.198548970622882</v>
      </c>
      <c r="J11" s="135">
        <v>3.5127407742386851</v>
      </c>
      <c r="K11" s="122">
        <v>240.90824324087282</v>
      </c>
      <c r="L11" s="122">
        <v>0.22941053589940108</v>
      </c>
      <c r="M11" s="122">
        <v>0.58314655442860186</v>
      </c>
      <c r="N11" s="122">
        <v>2.8077679018184087E-2</v>
      </c>
      <c r="O11" s="122">
        <v>9.9030552857108847E-3</v>
      </c>
      <c r="P11" s="122">
        <v>10.198548970622882</v>
      </c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</row>
    <row r="12" spans="1:38" ht="15.75">
      <c r="A12" s="43"/>
      <c r="B12" s="42">
        <v>2016</v>
      </c>
      <c r="C12" s="121">
        <v>3.2614089400615445</v>
      </c>
      <c r="D12" s="121">
        <v>239.03903498821469</v>
      </c>
      <c r="E12" s="121">
        <v>0.21734442096931569</v>
      </c>
      <c r="F12" s="121">
        <v>0.55787384232441428</v>
      </c>
      <c r="G12" s="121">
        <v>2.5934604778677837E-2</v>
      </c>
      <c r="H12" s="121">
        <v>9.9016267530492134E-3</v>
      </c>
      <c r="I12" s="121">
        <v>10.098119957596456</v>
      </c>
      <c r="J12" s="135">
        <v>3.2142943865978841</v>
      </c>
      <c r="K12" s="122">
        <v>238.03174561508092</v>
      </c>
      <c r="L12" s="122">
        <v>0.21367584946890733</v>
      </c>
      <c r="M12" s="122">
        <v>0.55276103277737632</v>
      </c>
      <c r="N12" s="122">
        <v>2.5934604778677837E-2</v>
      </c>
      <c r="O12" s="122">
        <v>9.9016267530492134E-3</v>
      </c>
      <c r="P12" s="122">
        <v>10.053987681698084</v>
      </c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</row>
    <row r="13" spans="1:38" ht="15.75">
      <c r="A13" s="43"/>
      <c r="B13" s="42">
        <v>2017</v>
      </c>
      <c r="C13" s="121">
        <v>3.0342892443116063</v>
      </c>
      <c r="D13" s="121">
        <v>237.18307575675425</v>
      </c>
      <c r="E13" s="121">
        <v>0.20829605374085289</v>
      </c>
      <c r="F13" s="121">
        <v>0.53485699860964986</v>
      </c>
      <c r="G13" s="121">
        <v>2.4014540637255381E-2</v>
      </c>
      <c r="H13" s="121">
        <v>9.9012159450273252E-3</v>
      </c>
      <c r="I13" s="121">
        <v>9.9974055455445097</v>
      </c>
      <c r="J13" s="135">
        <v>2.8335822742811221</v>
      </c>
      <c r="K13" s="122">
        <v>230.46305886978598</v>
      </c>
      <c r="L13" s="122">
        <v>0.18918298297604486</v>
      </c>
      <c r="M13" s="122">
        <v>0.50684608490924243</v>
      </c>
      <c r="N13" s="122">
        <v>2.3767371040330686E-2</v>
      </c>
      <c r="O13" s="122">
        <v>9.9012159450273252E-3</v>
      </c>
      <c r="P13" s="122">
        <v>9.7013307433804865</v>
      </c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</row>
    <row r="14" spans="1:38" ht="15.75">
      <c r="A14" s="43"/>
      <c r="B14" s="42">
        <v>2018</v>
      </c>
      <c r="C14" s="121">
        <v>2.8300684001050036</v>
      </c>
      <c r="D14" s="121">
        <v>235.34022616900549</v>
      </c>
      <c r="E14" s="121">
        <v>0.20183669882395325</v>
      </c>
      <c r="F14" s="121">
        <v>0.51373549935435225</v>
      </c>
      <c r="G14" s="121">
        <v>2.2283771435870636E-2</v>
      </c>
      <c r="H14" s="121">
        <v>9.9014730025732967E-3</v>
      </c>
      <c r="I14" s="121">
        <v>9.8974037484056794</v>
      </c>
      <c r="J14" s="135">
        <v>2.5802276109008324</v>
      </c>
      <c r="K14" s="122">
        <v>227.58416096940155</v>
      </c>
      <c r="L14" s="122">
        <v>0.17475870155333589</v>
      </c>
      <c r="M14" s="122">
        <v>0.47856667577934237</v>
      </c>
      <c r="N14" s="122">
        <v>2.1856070262581361E-2</v>
      </c>
      <c r="O14" s="122">
        <v>9.9014730025732967E-3</v>
      </c>
      <c r="P14" s="122">
        <v>9.5548432651736199</v>
      </c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</row>
    <row r="15" spans="1:38" ht="15.75">
      <c r="A15" s="43"/>
      <c r="B15" s="42">
        <v>2019</v>
      </c>
      <c r="C15" s="121">
        <v>2.6507501749642337</v>
      </c>
      <c r="D15" s="121">
        <v>233.55531607325582</v>
      </c>
      <c r="E15" s="121">
        <v>0.19782978632281045</v>
      </c>
      <c r="F15" s="121">
        <v>0.4969953064220004</v>
      </c>
      <c r="G15" s="121">
        <v>2.080262742586585E-2</v>
      </c>
      <c r="H15" s="121">
        <v>9.9033292117219757E-3</v>
      </c>
      <c r="I15" s="121">
        <v>9.7989492337906938</v>
      </c>
      <c r="J15" s="135">
        <v>2.3435382093020118</v>
      </c>
      <c r="K15" s="122">
        <v>224.83057960679133</v>
      </c>
      <c r="L15" s="122">
        <v>0.1610828891377791</v>
      </c>
      <c r="M15" s="122">
        <v>0.45376940005553118</v>
      </c>
      <c r="N15" s="122">
        <v>2.0159707170293743E-2</v>
      </c>
      <c r="O15" s="122">
        <v>9.9033292117219722E-3</v>
      </c>
      <c r="P15" s="122">
        <v>9.4126384138252579</v>
      </c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</row>
    <row r="16" spans="1:38" ht="15.75">
      <c r="A16" s="43"/>
      <c r="B16" s="42">
        <v>2020</v>
      </c>
      <c r="C16" s="121">
        <v>2.4449609649863686</v>
      </c>
      <c r="D16" s="121">
        <v>231.80312749860045</v>
      </c>
      <c r="E16" s="121">
        <v>0.18714338250707477</v>
      </c>
      <c r="F16" s="121">
        <v>0.47720189622690529</v>
      </c>
      <c r="G16" s="121">
        <v>1.9299918445449687E-2</v>
      </c>
      <c r="H16" s="121">
        <v>9.9056505943188964E-3</v>
      </c>
      <c r="I16" s="121">
        <v>9.7019089559571441</v>
      </c>
      <c r="J16" s="135">
        <v>2.1198658199193412</v>
      </c>
      <c r="K16" s="122">
        <v>222.08041757154234</v>
      </c>
      <c r="L16" s="122">
        <v>0.14734147939435999</v>
      </c>
      <c r="M16" s="122">
        <v>0.43078104417377178</v>
      </c>
      <c r="N16" s="122">
        <v>1.8583275172978263E-2</v>
      </c>
      <c r="O16" s="122">
        <v>9.9056505943188964E-3</v>
      </c>
      <c r="P16" s="122">
        <v>9.2714773857628536</v>
      </c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</row>
    <row r="17" spans="1:38" ht="15.75">
      <c r="A17" s="43"/>
      <c r="B17" s="42">
        <v>2021</v>
      </c>
      <c r="C17" s="121">
        <v>2.2597511882674661</v>
      </c>
      <c r="D17" s="121">
        <v>229.95655579884328</v>
      </c>
      <c r="E17" s="121">
        <v>0.17710310722934672</v>
      </c>
      <c r="F17" s="121">
        <v>0.45870357223147024</v>
      </c>
      <c r="G17" s="121">
        <v>1.8018528865644052E-2</v>
      </c>
      <c r="H17" s="121">
        <v>9.9081216332857248E-3</v>
      </c>
      <c r="I17" s="121">
        <v>9.6018920260385503</v>
      </c>
      <c r="J17" s="135">
        <v>1.9421801261911207</v>
      </c>
      <c r="K17" s="122">
        <v>219.26120688048803</v>
      </c>
      <c r="L17" s="122">
        <v>0.1380700384903307</v>
      </c>
      <c r="M17" s="122">
        <v>0.41295276934240149</v>
      </c>
      <c r="N17" s="122">
        <v>1.7338376339424207E-2</v>
      </c>
      <c r="O17" s="122">
        <v>9.9081216332857266E-3</v>
      </c>
      <c r="P17" s="122">
        <v>9.1290002562462575</v>
      </c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</row>
    <row r="18" spans="1:38" ht="15.75">
      <c r="A18" s="43"/>
      <c r="B18" s="42">
        <v>2022</v>
      </c>
      <c r="C18" s="121">
        <v>2.0957280010029407</v>
      </c>
      <c r="D18" s="121">
        <v>227.91436882136338</v>
      </c>
      <c r="E18" s="121">
        <v>0.16821025753628396</v>
      </c>
      <c r="F18" s="121">
        <v>0.44267654864979927</v>
      </c>
      <c r="G18" s="121">
        <v>1.6944343773832072E-2</v>
      </c>
      <c r="H18" s="121">
        <v>9.9099453024200403E-3</v>
      </c>
      <c r="I18" s="121">
        <v>9.4947705403282363</v>
      </c>
      <c r="J18" s="135">
        <v>1.7870792034258121</v>
      </c>
      <c r="K18" s="122">
        <v>216.30531381129632</v>
      </c>
      <c r="L18" s="122">
        <v>0.13033369248686935</v>
      </c>
      <c r="M18" s="122">
        <v>0.39764711825676885</v>
      </c>
      <c r="N18" s="122">
        <v>1.6309504435519991E-2</v>
      </c>
      <c r="O18" s="122">
        <v>9.9099453024200403E-3</v>
      </c>
      <c r="P18" s="122">
        <v>8.9820613333745047</v>
      </c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</row>
    <row r="19" spans="1:38" ht="15.75">
      <c r="A19" s="43"/>
      <c r="B19" s="42">
        <v>2023</v>
      </c>
      <c r="C19" s="121">
        <v>1.9567793501924344</v>
      </c>
      <c r="D19" s="121">
        <v>225.66351546276979</v>
      </c>
      <c r="E19" s="121">
        <v>0.16047421926312122</v>
      </c>
      <c r="F19" s="121">
        <v>0.42841881978801005</v>
      </c>
      <c r="G19" s="121">
        <v>1.5924974268643269E-2</v>
      </c>
      <c r="H19" s="121">
        <v>9.9117945167474311E-3</v>
      </c>
      <c r="I19" s="121">
        <v>9.3805469931896539</v>
      </c>
      <c r="J19" s="135">
        <v>1.6588177390931762</v>
      </c>
      <c r="K19" s="122">
        <v>213.24262031147404</v>
      </c>
      <c r="L19" s="122">
        <v>0.12396738419892685</v>
      </c>
      <c r="M19" s="122">
        <v>0.38460986897171151</v>
      </c>
      <c r="N19" s="122">
        <v>1.5337921093126806E-2</v>
      </c>
      <c r="O19" s="122">
        <v>9.9117945167474311E-3</v>
      </c>
      <c r="P19" s="122">
        <v>8.8325141385090511</v>
      </c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</row>
    <row r="20" spans="1:38" ht="15.75">
      <c r="A20" s="43"/>
      <c r="B20" s="42">
        <v>2024</v>
      </c>
      <c r="C20" s="121">
        <v>1.8308250711344227</v>
      </c>
      <c r="D20" s="121">
        <v>223.34596105886638</v>
      </c>
      <c r="E20" s="121">
        <v>0.15403151258283676</v>
      </c>
      <c r="F20" s="121">
        <v>0.41682630571673884</v>
      </c>
      <c r="G20" s="121">
        <v>1.5128952425370143E-2</v>
      </c>
      <c r="H20" s="121">
        <v>9.9141030901750971E-3</v>
      </c>
      <c r="I20" s="121">
        <v>9.2630063940022787</v>
      </c>
      <c r="J20" s="135">
        <v>1.5438641789436227</v>
      </c>
      <c r="K20" s="122">
        <v>210.24661800959012</v>
      </c>
      <c r="L20" s="122">
        <v>0.11902127997664523</v>
      </c>
      <c r="M20" s="122">
        <v>0.3740383652878857</v>
      </c>
      <c r="N20" s="122">
        <v>1.4590046523810924E-2</v>
      </c>
      <c r="O20" s="122">
        <v>9.9141030901750971E-3</v>
      </c>
      <c r="P20" s="122">
        <v>8.6855065749362463</v>
      </c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</row>
    <row r="21" spans="1:38" ht="15.75">
      <c r="A21" s="43"/>
      <c r="B21" s="42">
        <v>2025</v>
      </c>
      <c r="C21" s="121">
        <v>1.7228321266475017</v>
      </c>
      <c r="D21" s="121">
        <v>220.90022422830015</v>
      </c>
      <c r="E21" s="121">
        <v>0.14798987295646784</v>
      </c>
      <c r="F21" s="121">
        <v>0.40676231402653773</v>
      </c>
      <c r="G21" s="121">
        <v>1.429424563839889E-2</v>
      </c>
      <c r="H21" s="121">
        <v>9.9171211587809061E-3</v>
      </c>
      <c r="I21" s="121">
        <v>9.1411215951510485</v>
      </c>
      <c r="J21" s="135">
        <v>1.427538709490447</v>
      </c>
      <c r="K21" s="122">
        <v>207.25099939069909</v>
      </c>
      <c r="L21" s="122">
        <v>0.11107607453230099</v>
      </c>
      <c r="M21" s="122">
        <v>0.36289043343406946</v>
      </c>
      <c r="N21" s="122">
        <v>1.3705624129566461E-2</v>
      </c>
      <c r="O21" s="122">
        <v>9.9171211587809095E-3</v>
      </c>
      <c r="P21" s="122">
        <v>8.5393263224832943</v>
      </c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</row>
    <row r="22" spans="1:38" ht="15.75">
      <c r="A22" s="43"/>
      <c r="B22" s="42">
        <v>2026</v>
      </c>
      <c r="C22" s="121">
        <v>1.6033570615368931</v>
      </c>
      <c r="D22" s="121">
        <v>218.37076494693267</v>
      </c>
      <c r="E22" s="121">
        <v>0.14142235050075</v>
      </c>
      <c r="F22" s="121">
        <v>0.39675336980358045</v>
      </c>
      <c r="G22" s="121">
        <v>1.3589675875328895E-2</v>
      </c>
      <c r="H22" s="121">
        <v>9.9207875097185576E-3</v>
      </c>
      <c r="I22" s="121">
        <v>9.0131174564423056</v>
      </c>
      <c r="J22" s="135">
        <v>1.3109410545476703</v>
      </c>
      <c r="K22" s="122">
        <v>204.29968594831274</v>
      </c>
      <c r="L22" s="122">
        <v>0.10446805949576483</v>
      </c>
      <c r="M22" s="122">
        <v>0.35300668230590948</v>
      </c>
      <c r="N22" s="122">
        <v>1.3013844848277473E-2</v>
      </c>
      <c r="O22" s="122">
        <v>9.9207875097185576E-3</v>
      </c>
      <c r="P22" s="122">
        <v>8.3928861195850164</v>
      </c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</row>
    <row r="23" spans="1:38" ht="15.75">
      <c r="A23" s="43"/>
      <c r="B23" s="42">
        <v>2027</v>
      </c>
      <c r="C23" s="121">
        <v>1.5018780854065952</v>
      </c>
      <c r="D23" s="121">
        <v>215.681366456387</v>
      </c>
      <c r="E23" s="121">
        <v>0.13559839465992138</v>
      </c>
      <c r="F23" s="121">
        <v>0.38755931652911085</v>
      </c>
      <c r="G23" s="121">
        <v>1.2994691841564193E-2</v>
      </c>
      <c r="H23" s="121">
        <v>9.9239626007287668E-3</v>
      </c>
      <c r="I23" s="121">
        <v>8.8803551057141537</v>
      </c>
      <c r="J23" s="135">
        <v>1.2148061429900987</v>
      </c>
      <c r="K23" s="122">
        <v>201.32131165071738</v>
      </c>
      <c r="L23" s="122">
        <v>9.8828988251512859E-2</v>
      </c>
      <c r="M23" s="122">
        <v>0.34473175938310069</v>
      </c>
      <c r="N23" s="122">
        <v>1.2435939191246269E-2</v>
      </c>
      <c r="O23" s="122">
        <v>9.9239626007287668E-3</v>
      </c>
      <c r="P23" s="122">
        <v>8.2475354911265768</v>
      </c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</row>
    <row r="24" spans="1:38" ht="15.75">
      <c r="A24" s="43"/>
      <c r="B24" s="42">
        <v>2028</v>
      </c>
      <c r="C24" s="121">
        <v>1.4121496147515362</v>
      </c>
      <c r="D24" s="121">
        <v>212.92877344722453</v>
      </c>
      <c r="E24" s="121">
        <v>0.13015866911415969</v>
      </c>
      <c r="F24" s="121">
        <v>0.37898095185083847</v>
      </c>
      <c r="G24" s="121">
        <v>1.2417607280287801E-2</v>
      </c>
      <c r="H24" s="121">
        <v>9.9267884765126112E-3</v>
      </c>
      <c r="I24" s="121">
        <v>8.7471164024203976</v>
      </c>
      <c r="J24" s="135">
        <v>1.1298686846594759</v>
      </c>
      <c r="K24" s="122">
        <v>198.38649695924866</v>
      </c>
      <c r="L24" s="122">
        <v>9.3654441229237675E-2</v>
      </c>
      <c r="M24" s="122">
        <v>0.33675572767365625</v>
      </c>
      <c r="N24" s="122">
        <v>1.1876962484835397E-2</v>
      </c>
      <c r="O24" s="122">
        <v>9.9267884765126112E-3</v>
      </c>
      <c r="P24" s="122">
        <v>8.1063999427719526</v>
      </c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</row>
    <row r="25" spans="1:38" ht="15.75">
      <c r="A25" s="43"/>
      <c r="B25" s="42">
        <v>2029</v>
      </c>
      <c r="C25" s="121">
        <v>1.3290021951468043</v>
      </c>
      <c r="D25" s="121">
        <v>210.10123165311057</v>
      </c>
      <c r="E25" s="121">
        <v>0.12529423192293981</v>
      </c>
      <c r="F25" s="121">
        <v>0.37180643423021681</v>
      </c>
      <c r="G25" s="121">
        <v>1.1948748205546336E-2</v>
      </c>
      <c r="H25" s="121">
        <v>9.9293719456107227E-3</v>
      </c>
      <c r="I25" s="121">
        <v>8.6120320684477498</v>
      </c>
      <c r="J25" s="135">
        <v>1.0544096963629657</v>
      </c>
      <c r="K25" s="122">
        <v>195.48639076854036</v>
      </c>
      <c r="L25" s="122">
        <v>8.9280471625095975E-2</v>
      </c>
      <c r="M25" s="122">
        <v>0.33088268412427174</v>
      </c>
      <c r="N25" s="122">
        <v>1.1428327594735815E-2</v>
      </c>
      <c r="O25" s="122">
        <v>9.9293719456107227E-3</v>
      </c>
      <c r="P25" s="122">
        <v>7.9682415476919628</v>
      </c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</row>
    <row r="26" spans="1:38" ht="15.75">
      <c r="A26" s="43"/>
      <c r="B26" s="42">
        <v>2030</v>
      </c>
      <c r="C26" s="121">
        <v>1.271110486678618</v>
      </c>
      <c r="D26" s="121">
        <v>207.20756195939003</v>
      </c>
      <c r="E26" s="121">
        <v>0.1213181781889171</v>
      </c>
      <c r="F26" s="121">
        <v>0.36585341185930342</v>
      </c>
      <c r="G26" s="121">
        <v>1.1536765360742378E-2</v>
      </c>
      <c r="H26" s="121">
        <v>9.9318275590070115E-3</v>
      </c>
      <c r="I26" s="121">
        <v>8.4764923178580567</v>
      </c>
      <c r="J26" s="135">
        <v>1.0027391861984982</v>
      </c>
      <c r="K26" s="122">
        <v>192.62993506112844</v>
      </c>
      <c r="L26" s="122">
        <v>8.5980882126170596E-2</v>
      </c>
      <c r="M26" s="122">
        <v>0.32594456162936203</v>
      </c>
      <c r="N26" s="122">
        <v>1.1039011123470568E-2</v>
      </c>
      <c r="O26" s="122">
        <v>9.9318275590070115E-3</v>
      </c>
      <c r="P26" s="122">
        <v>7.8344540872791546</v>
      </c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</row>
    <row r="27" spans="1:38" ht="15.75">
      <c r="A27" s="43"/>
      <c r="B27" s="42"/>
      <c r="C27" s="41"/>
      <c r="D27" s="16"/>
      <c r="E27" s="59"/>
      <c r="F27" s="59"/>
      <c r="G27" s="41"/>
      <c r="H27" s="41"/>
      <c r="I27" s="41"/>
      <c r="J27" s="41"/>
      <c r="K27" s="43"/>
      <c r="L27" s="43"/>
      <c r="M27" s="43"/>
      <c r="N27" s="43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</row>
    <row r="28" spans="1:38" ht="15.75">
      <c r="A28" s="43" t="s">
        <v>50</v>
      </c>
      <c r="B28" s="42"/>
      <c r="C28" s="41"/>
      <c r="D28" s="41"/>
      <c r="E28" s="58"/>
      <c r="F28" s="17"/>
      <c r="G28" s="41"/>
      <c r="H28" s="41"/>
      <c r="I28" s="41"/>
      <c r="J28" s="41"/>
      <c r="K28" s="43"/>
      <c r="L28" s="43"/>
      <c r="M28" s="43"/>
      <c r="N28" s="43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</row>
    <row r="29" spans="1:38" ht="15.75">
      <c r="A29" s="43"/>
      <c r="B29" s="41" t="s">
        <v>53</v>
      </c>
      <c r="C29" s="41"/>
      <c r="D29" s="16"/>
      <c r="E29" s="60"/>
      <c r="F29" s="60"/>
      <c r="G29" s="41"/>
      <c r="H29" s="41"/>
      <c r="I29" s="41"/>
      <c r="J29" s="41"/>
      <c r="K29" s="43"/>
      <c r="L29" s="43"/>
      <c r="M29" s="43"/>
      <c r="N29" s="43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</row>
    <row r="30" spans="1:38" ht="15.75">
      <c r="A30" s="43"/>
      <c r="B30" s="41" t="s">
        <v>52</v>
      </c>
      <c r="C30" s="41"/>
      <c r="D30" s="41"/>
      <c r="E30" s="42"/>
      <c r="F30" s="57"/>
      <c r="G30" s="41"/>
      <c r="H30" s="41"/>
      <c r="I30" s="41"/>
      <c r="J30" s="41"/>
      <c r="K30" s="43"/>
      <c r="L30" s="43"/>
      <c r="M30" s="43"/>
      <c r="N30" s="43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</row>
    <row r="31" spans="1:38" ht="15.75">
      <c r="A31" s="43"/>
      <c r="B31" s="41" t="s">
        <v>54</v>
      </c>
      <c r="C31" s="41"/>
      <c r="D31" s="41"/>
      <c r="E31" s="42"/>
      <c r="F31" s="42"/>
      <c r="G31" s="41"/>
      <c r="H31" s="41"/>
      <c r="I31" s="41"/>
      <c r="J31" s="41"/>
      <c r="K31" s="43"/>
      <c r="L31" s="43"/>
      <c r="M31" s="43"/>
      <c r="N31" s="43"/>
    </row>
    <row r="32" spans="1:38" ht="15.75">
      <c r="A32" s="43"/>
      <c r="B32" s="41" t="s">
        <v>107</v>
      </c>
      <c r="C32" s="42"/>
      <c r="D32" s="41"/>
      <c r="E32" s="42"/>
      <c r="F32" s="42"/>
      <c r="G32" s="41"/>
      <c r="H32" s="41"/>
      <c r="I32" s="41"/>
      <c r="J32" s="41"/>
      <c r="K32" s="43"/>
      <c r="L32" s="43"/>
      <c r="M32" s="43"/>
      <c r="N32" s="43"/>
    </row>
    <row r="33" spans="1:16" ht="15.75">
      <c r="A33" s="43"/>
      <c r="B33" s="40"/>
      <c r="C33" s="42"/>
      <c r="D33" s="41"/>
      <c r="E33" s="42"/>
      <c r="F33" s="42"/>
      <c r="G33" s="41"/>
      <c r="H33" s="41"/>
      <c r="I33" s="41"/>
      <c r="J33" s="41"/>
      <c r="K33" s="43"/>
      <c r="L33" s="43"/>
      <c r="M33" s="43"/>
      <c r="N33" s="43"/>
    </row>
    <row r="34" spans="1:16" ht="15.75">
      <c r="A34" s="43"/>
      <c r="B34" s="40"/>
      <c r="C34" s="41"/>
      <c r="D34" s="41"/>
      <c r="E34" s="42"/>
      <c r="F34" s="42"/>
      <c r="G34" s="41"/>
      <c r="H34" s="41"/>
      <c r="I34" s="41"/>
      <c r="J34" s="41"/>
      <c r="K34" s="43"/>
      <c r="L34" s="43"/>
      <c r="M34" s="43"/>
      <c r="N34" s="43"/>
    </row>
    <row r="35" spans="1:16" ht="15.75">
      <c r="A35" s="61" t="s">
        <v>106</v>
      </c>
      <c r="B35" s="40"/>
      <c r="C35" s="42"/>
      <c r="D35" s="41"/>
      <c r="E35" s="42"/>
      <c r="F35" s="42"/>
      <c r="G35" s="41"/>
      <c r="H35" s="41"/>
      <c r="I35" s="41"/>
      <c r="J35" s="41"/>
      <c r="K35" s="43"/>
      <c r="L35" s="43"/>
      <c r="M35" s="43"/>
      <c r="N35" s="43"/>
    </row>
    <row r="36" spans="1:16" ht="15.75">
      <c r="A36" s="61"/>
      <c r="B36" s="40"/>
      <c r="C36" s="42"/>
      <c r="D36" s="41"/>
      <c r="E36" s="42"/>
      <c r="F36" s="42"/>
      <c r="G36" s="41"/>
      <c r="H36" s="41"/>
      <c r="I36" s="41"/>
      <c r="J36" s="41"/>
      <c r="K36" s="43"/>
      <c r="L36" s="43"/>
      <c r="M36" s="43"/>
      <c r="N36" s="43"/>
    </row>
    <row r="37" spans="1:16" ht="15.75">
      <c r="A37" s="61"/>
      <c r="B37" s="18"/>
      <c r="C37" s="124"/>
      <c r="D37" s="125"/>
      <c r="E37" s="126" t="s">
        <v>103</v>
      </c>
      <c r="F37" s="127"/>
      <c r="G37" s="127"/>
      <c r="H37" s="127"/>
      <c r="I37" s="127"/>
      <c r="J37" s="128"/>
      <c r="K37" s="129"/>
      <c r="L37" s="130" t="s">
        <v>104</v>
      </c>
      <c r="M37" s="131"/>
      <c r="N37" s="131"/>
      <c r="O37" s="131"/>
      <c r="P37" s="131"/>
    </row>
    <row r="38" spans="1:16" ht="15.75">
      <c r="A38" s="61"/>
      <c r="B38" s="56"/>
      <c r="C38" s="263" t="s">
        <v>110</v>
      </c>
      <c r="D38" s="263"/>
      <c r="E38" s="263"/>
      <c r="F38" s="263"/>
      <c r="G38" s="263"/>
      <c r="H38" s="263"/>
      <c r="I38" s="263"/>
      <c r="J38" s="264" t="s">
        <v>110</v>
      </c>
      <c r="K38" s="265"/>
      <c r="L38" s="265"/>
      <c r="M38" s="265"/>
      <c r="N38" s="265"/>
      <c r="O38" s="265"/>
      <c r="P38" s="265"/>
    </row>
    <row r="39" spans="1:16" ht="15.75">
      <c r="A39" s="43"/>
      <c r="B39" s="56"/>
      <c r="C39" s="113"/>
      <c r="D39" s="113"/>
      <c r="E39" s="113"/>
      <c r="F39" s="55"/>
      <c r="G39" s="55" t="s">
        <v>44</v>
      </c>
      <c r="H39" s="136" t="s">
        <v>45</v>
      </c>
      <c r="I39" s="113"/>
      <c r="J39" s="132"/>
      <c r="K39" s="133"/>
      <c r="L39" s="133"/>
      <c r="M39" s="134"/>
      <c r="N39" s="134" t="s">
        <v>44</v>
      </c>
      <c r="O39" s="137" t="s">
        <v>45</v>
      </c>
      <c r="P39" s="133"/>
    </row>
    <row r="40" spans="1:16" ht="15.75">
      <c r="A40" s="43"/>
      <c r="B40" s="52" t="s">
        <v>4</v>
      </c>
      <c r="C40" s="113" t="s">
        <v>43</v>
      </c>
      <c r="D40" s="113" t="s">
        <v>46</v>
      </c>
      <c r="E40" s="113" t="s">
        <v>35</v>
      </c>
      <c r="F40" s="113" t="s">
        <v>47</v>
      </c>
      <c r="G40" s="113" t="s">
        <v>48</v>
      </c>
      <c r="H40" s="113" t="s">
        <v>13</v>
      </c>
      <c r="I40" s="113" t="s">
        <v>105</v>
      </c>
      <c r="J40" s="132" t="s">
        <v>43</v>
      </c>
      <c r="K40" s="133" t="s">
        <v>46</v>
      </c>
      <c r="L40" s="133" t="s">
        <v>35</v>
      </c>
      <c r="M40" s="133" t="s">
        <v>47</v>
      </c>
      <c r="N40" s="113" t="s">
        <v>48</v>
      </c>
      <c r="O40" s="113" t="s">
        <v>13</v>
      </c>
      <c r="P40" s="113" t="s">
        <v>105</v>
      </c>
    </row>
    <row r="41" spans="1:16" ht="15.75">
      <c r="A41" s="43"/>
      <c r="B41" s="56"/>
      <c r="C41" s="113" t="s">
        <v>108</v>
      </c>
      <c r="D41" s="113" t="s">
        <v>108</v>
      </c>
      <c r="E41" s="113" t="s">
        <v>108</v>
      </c>
      <c r="F41" s="113" t="s">
        <v>108</v>
      </c>
      <c r="G41" s="113" t="s">
        <v>108</v>
      </c>
      <c r="H41" s="113" t="s">
        <v>108</v>
      </c>
      <c r="I41" s="113" t="s">
        <v>108</v>
      </c>
      <c r="J41" s="132" t="s">
        <v>108</v>
      </c>
      <c r="K41" s="113" t="s">
        <v>108</v>
      </c>
      <c r="L41" s="113" t="s">
        <v>108</v>
      </c>
      <c r="M41" s="113" t="s">
        <v>108</v>
      </c>
      <c r="N41" s="113" t="s">
        <v>108</v>
      </c>
      <c r="O41" s="113" t="s">
        <v>108</v>
      </c>
      <c r="P41" s="113" t="s">
        <v>108</v>
      </c>
    </row>
    <row r="42" spans="1:16" ht="15.75">
      <c r="A42" s="43"/>
      <c r="B42" s="42">
        <v>2015</v>
      </c>
      <c r="C42" s="138">
        <f>C11*'VKT Projections'!$C23</f>
        <v>145.16494845022837</v>
      </c>
      <c r="D42" s="139">
        <f>D11*'VKT Projections'!$C23</f>
        <v>9955.597340904189</v>
      </c>
      <c r="E42" s="121">
        <f>E11*'VKT Projections'!$C23</f>
        <v>9.4804515215027294</v>
      </c>
      <c r="F42" s="121">
        <f>F11*'VKT Projections'!$C23</f>
        <v>24.098686738677142</v>
      </c>
      <c r="G42" s="121">
        <f>G11*'VKT Projections'!$C23</f>
        <v>1.1603175666044183</v>
      </c>
      <c r="H42" s="121">
        <f>H11*'VKT Projections'!$C23</f>
        <v>0.40924639830889525</v>
      </c>
      <c r="I42" s="121">
        <f>SUM(G42:H42)</f>
        <v>1.5695639649133135</v>
      </c>
      <c r="J42" s="141">
        <f>J11*'VKT Projections'!$C23</f>
        <v>145.16494845022837</v>
      </c>
      <c r="K42" s="140">
        <f>K11*'VKT Projections'!$C23</f>
        <v>9955.597340904189</v>
      </c>
      <c r="L42" s="122">
        <f>L11*'VKT Projections'!$C23</f>
        <v>9.4804515215027294</v>
      </c>
      <c r="M42" s="122">
        <f>M11*'VKT Projections'!$C23</f>
        <v>24.098686738677142</v>
      </c>
      <c r="N42" s="122">
        <f>N11*'VKT Projections'!$C23</f>
        <v>1.1603175666044183</v>
      </c>
      <c r="O42" s="122">
        <f>O11*'VKT Projections'!$C23</f>
        <v>0.40924639830889525</v>
      </c>
      <c r="P42" s="122">
        <f>SUM(N42:O42)</f>
        <v>1.5695639649133135</v>
      </c>
    </row>
    <row r="43" spans="1:16" ht="15.75">
      <c r="A43" s="43"/>
      <c r="B43" s="42">
        <v>2016</v>
      </c>
      <c r="C43" s="138">
        <f>C12*'VKT Projections'!$C24</f>
        <v>136.28811368305099</v>
      </c>
      <c r="D43" s="139">
        <f>D12*'VKT Projections'!$C24</f>
        <v>9988.989352112907</v>
      </c>
      <c r="E43" s="121">
        <f>E12*'VKT Projections'!$C24</f>
        <v>9.0824124474510146</v>
      </c>
      <c r="F43" s="121">
        <f>F12*'VKT Projections'!$C24</f>
        <v>23.312493171149367</v>
      </c>
      <c r="G43" s="121">
        <f>G12*'VKT Projections'!$C24</f>
        <v>1.083758102513432</v>
      </c>
      <c r="H43" s="121">
        <f>H12*'VKT Projections'!$C24</f>
        <v>0.4137702622907648</v>
      </c>
      <c r="I43" s="121">
        <f t="shared" ref="I43:I57" si="0">SUM(G43:H43)</f>
        <v>1.4975283648041968</v>
      </c>
      <c r="J43" s="141">
        <f>J12*'VKT Projections'!$C24</f>
        <v>134.31928556716917</v>
      </c>
      <c r="K43" s="140">
        <f>K12*'VKT Projections'!$C24</f>
        <v>9946.8966335607856</v>
      </c>
      <c r="L43" s="122">
        <f>L12*'VKT Projections'!$C24</f>
        <v>8.9291097801404202</v>
      </c>
      <c r="M43" s="122">
        <f>M12*'VKT Projections'!$C24</f>
        <v>23.098838526303339</v>
      </c>
      <c r="N43" s="122">
        <f>N12*'VKT Projections'!$C24</f>
        <v>1.083758102513432</v>
      </c>
      <c r="O43" s="122">
        <f>O12*'VKT Projections'!$C24</f>
        <v>0.4137702622907648</v>
      </c>
      <c r="P43" s="122">
        <f t="shared" ref="P43:P57" si="1">SUM(N43:O43)</f>
        <v>1.4975283648041968</v>
      </c>
    </row>
    <row r="44" spans="1:16" ht="15.75">
      <c r="A44" s="43"/>
      <c r="B44" s="42">
        <v>2017</v>
      </c>
      <c r="C44" s="138">
        <f>C13*'VKT Projections'!$C25</f>
        <v>128.21733974637334</v>
      </c>
      <c r="D44" s="139">
        <f>D13*'VKT Projections'!$C25</f>
        <v>10022.44036668724</v>
      </c>
      <c r="E44" s="121">
        <f>E13*'VKT Projections'!$C25</f>
        <v>8.801786428366313</v>
      </c>
      <c r="F44" s="121">
        <f>F13*'VKT Projections'!$C25</f>
        <v>22.600990210482514</v>
      </c>
      <c r="G44" s="121">
        <f>G13*'VKT Projections'!$C25</f>
        <v>1.0147617012822445</v>
      </c>
      <c r="H44" s="121">
        <f>H13*'VKT Projections'!$C25</f>
        <v>0.41838713006867362</v>
      </c>
      <c r="I44" s="121">
        <f t="shared" si="0"/>
        <v>1.4331488313509182</v>
      </c>
      <c r="J44" s="141">
        <f>J13*'VKT Projections'!$C25</f>
        <v>119.73623867332711</v>
      </c>
      <c r="K44" s="140">
        <f>K13*'VKT Projections'!$C25</f>
        <v>9738.478417471928</v>
      </c>
      <c r="L44" s="122">
        <f>L13*'VKT Projections'!$C25</f>
        <v>7.9941419058666643</v>
      </c>
      <c r="M44" s="122">
        <f>M13*'VKT Projections'!$C25</f>
        <v>21.417357224515719</v>
      </c>
      <c r="N44" s="122">
        <f>N13*'VKT Projections'!$C25</f>
        <v>1.004317269116366</v>
      </c>
      <c r="O44" s="122">
        <f>O13*'VKT Projections'!$C25</f>
        <v>0.41838713006867362</v>
      </c>
      <c r="P44" s="122">
        <f t="shared" si="1"/>
        <v>1.4227043991850397</v>
      </c>
    </row>
    <row r="45" spans="1:16" ht="15.75">
      <c r="B45" s="42">
        <v>2018</v>
      </c>
      <c r="C45" s="138">
        <f>C14*'VKT Projections'!$C26</f>
        <v>120.9271387937426</v>
      </c>
      <c r="D45" s="139">
        <f>D14*'VKT Projections'!$C26</f>
        <v>10055.947832439029</v>
      </c>
      <c r="E45" s="121">
        <f>E14*'VKT Projections'!$C26</f>
        <v>8.6243620441998612</v>
      </c>
      <c r="F45" s="121">
        <f>F14*'VKT Projections'!$C26</f>
        <v>21.951612205341547</v>
      </c>
      <c r="G45" s="121">
        <f>G14*'VKT Projections'!$C26</f>
        <v>0.95217229420094007</v>
      </c>
      <c r="H45" s="121">
        <f>H14*'VKT Projections'!$C26</f>
        <v>0.42308404984142822</v>
      </c>
      <c r="I45" s="121">
        <f t="shared" si="0"/>
        <v>1.3752563440423682</v>
      </c>
      <c r="J45" s="141">
        <f>J14*'VKT Projections'!$C26</f>
        <v>110.25159053091262</v>
      </c>
      <c r="K45" s="140">
        <f>K14*'VKT Projections'!$C26</f>
        <v>9724.5357814613835</v>
      </c>
      <c r="L45" s="122">
        <f>L14*'VKT Projections'!$C26</f>
        <v>7.4673353327327332</v>
      </c>
      <c r="M45" s="122">
        <f>M14*'VKT Projections'!$C26</f>
        <v>20.448869300078169</v>
      </c>
      <c r="N45" s="122">
        <f>N14*'VKT Projections'!$C26</f>
        <v>0.93389687755635309</v>
      </c>
      <c r="O45" s="122">
        <f>O14*'VKT Projections'!$C26</f>
        <v>0.42308404984142822</v>
      </c>
      <c r="P45" s="122">
        <f t="shared" si="1"/>
        <v>1.3569809273977813</v>
      </c>
    </row>
    <row r="46" spans="1:16" ht="15.75">
      <c r="B46" s="42">
        <v>2019</v>
      </c>
      <c r="C46" s="138">
        <f>C15*'VKT Projections'!$C27</f>
        <v>114.53354548170776</v>
      </c>
      <c r="D46" s="139">
        <f>D15*'VKT Projections'!$C27</f>
        <v>10091.452098586322</v>
      </c>
      <c r="E46" s="121">
        <f>E15*'VKT Projections'!$C27</f>
        <v>8.5478243266534388</v>
      </c>
      <c r="F46" s="121">
        <f>F15*'VKT Projections'!$C27</f>
        <v>21.474160435751934</v>
      </c>
      <c r="G46" s="121">
        <f>G15*'VKT Projections'!$C27</f>
        <v>0.89883939155132775</v>
      </c>
      <c r="H46" s="121">
        <f>H15*'VKT Projections'!$C27</f>
        <v>0.42790279423687616</v>
      </c>
      <c r="I46" s="121">
        <f t="shared" si="0"/>
        <v>1.3267421857882038</v>
      </c>
      <c r="J46" s="141">
        <f>J15*'VKT Projections'!$C27</f>
        <v>101.25953875937539</v>
      </c>
      <c r="K46" s="140">
        <f>K15*'VKT Projections'!$C27</f>
        <v>9714.4739094172091</v>
      </c>
      <c r="L46" s="122">
        <f>L15*'VKT Projections'!$C27</f>
        <v>6.9600653368383334</v>
      </c>
      <c r="M46" s="122">
        <f>M15*'VKT Projections'!$C27</f>
        <v>19.606456583623039</v>
      </c>
      <c r="N46" s="122">
        <f>N15*'VKT Projections'!$C27</f>
        <v>0.87106010966042968</v>
      </c>
      <c r="O46" s="122">
        <f>O15*'VKT Projections'!$C27</f>
        <v>0.42790279423687599</v>
      </c>
      <c r="P46" s="122">
        <f t="shared" si="1"/>
        <v>1.2989629038973056</v>
      </c>
    </row>
    <row r="47" spans="1:16" ht="15.75">
      <c r="B47" s="42">
        <v>2020</v>
      </c>
      <c r="C47" s="138">
        <f>C16*'VKT Projections'!$C28</f>
        <v>106.82499886070586</v>
      </c>
      <c r="D47" s="139">
        <f>D16*'VKT Projections'!$C28</f>
        <v>10127.919907745483</v>
      </c>
      <c r="E47" s="121">
        <f>E16*'VKT Projections'!$C28</f>
        <v>8.1766506334461511</v>
      </c>
      <c r="F47" s="121">
        <f>F16*'VKT Projections'!$C28</f>
        <v>20.849859261883982</v>
      </c>
      <c r="G47" s="121">
        <f>G16*'VKT Projections'!$C28</f>
        <v>0.84325017678078706</v>
      </c>
      <c r="H47" s="121">
        <f>H16*'VKT Projections'!$C28</f>
        <v>0.43279673115704165</v>
      </c>
      <c r="I47" s="121">
        <f t="shared" si="0"/>
        <v>1.2760469079378287</v>
      </c>
      <c r="J47" s="141">
        <f>J16*'VKT Projections'!$C28</f>
        <v>92.62097311193493</v>
      </c>
      <c r="K47" s="140">
        <f>K16*'VKT Projections'!$C28</f>
        <v>9703.1162025923641</v>
      </c>
      <c r="L47" s="122">
        <f>L16*'VKT Projections'!$C28</f>
        <v>6.4376297183644304</v>
      </c>
      <c r="M47" s="122">
        <f>M16*'VKT Projections'!$C28</f>
        <v>18.821643867567193</v>
      </c>
      <c r="N47" s="122">
        <f>N16*'VKT Projections'!$C28</f>
        <v>0.81193866798305081</v>
      </c>
      <c r="O47" s="122">
        <f>O16*'VKT Projections'!$C28</f>
        <v>0.43279673115704165</v>
      </c>
      <c r="P47" s="122">
        <f t="shared" si="1"/>
        <v>1.2447353991400925</v>
      </c>
    </row>
    <row r="48" spans="1:16" ht="15.75">
      <c r="B48" s="42">
        <v>2021</v>
      </c>
      <c r="C48" s="138">
        <f>C17*'VKT Projections'!$C29</f>
        <v>99.838638853838646</v>
      </c>
      <c r="D48" s="139">
        <f>D17*'VKT Projections'!$C29</f>
        <v>10159.768759354189</v>
      </c>
      <c r="E48" s="121">
        <f>E17*'VKT Projections'!$C29</f>
        <v>7.8246371788036786</v>
      </c>
      <c r="F48" s="121">
        <f>F17*'VKT Projections'!$C29</f>
        <v>20.266098554016093</v>
      </c>
      <c r="G48" s="121">
        <f>G17*'VKT Projections'!$C29</f>
        <v>0.79608118160731711</v>
      </c>
      <c r="H48" s="121">
        <f>H17*'VKT Projections'!$C29</f>
        <v>0.43775322814364431</v>
      </c>
      <c r="I48" s="121">
        <f t="shared" si="0"/>
        <v>1.2338344097509615</v>
      </c>
      <c r="J48" s="141">
        <f>J17*'VKT Projections'!$C29</f>
        <v>85.807951430512688</v>
      </c>
      <c r="K48" s="140">
        <f>K17*'VKT Projections'!$C29</f>
        <v>9687.234843399423</v>
      </c>
      <c r="L48" s="122">
        <f>L17*'VKT Projections'!$C29</f>
        <v>6.1001072954143991</v>
      </c>
      <c r="M48" s="122">
        <f>M17*'VKT Projections'!$C29</f>
        <v>18.244770758889715</v>
      </c>
      <c r="N48" s="122">
        <f>N17*'VKT Projections'!$C29</f>
        <v>0.76603119080153659</v>
      </c>
      <c r="O48" s="122">
        <f>O17*'VKT Projections'!$C29</f>
        <v>0.43775322814364437</v>
      </c>
      <c r="P48" s="122">
        <f t="shared" si="1"/>
        <v>1.203784418945181</v>
      </c>
    </row>
    <row r="49" spans="2:16" ht="15.75">
      <c r="B49" s="42">
        <v>2022</v>
      </c>
      <c r="C49" s="138">
        <f>C18*'VKT Projections'!$C30</f>
        <v>93.628918083560691</v>
      </c>
      <c r="D49" s="139">
        <f>D18*'VKT Projections'!$C30</f>
        <v>10182.321254585331</v>
      </c>
      <c r="E49" s="121">
        <f>E18*'VKT Projections'!$C30</f>
        <v>7.5149754243596032</v>
      </c>
      <c r="F49" s="121">
        <f>F18*'VKT Projections'!$C30</f>
        <v>19.777054222308529</v>
      </c>
      <c r="G49" s="121">
        <f>G18*'VKT Projections'!$C30</f>
        <v>0.75700690853993535</v>
      </c>
      <c r="H49" s="121">
        <f>H18*'VKT Projections'!$C30</f>
        <v>0.44273753869243215</v>
      </c>
      <c r="I49" s="121">
        <f t="shared" si="0"/>
        <v>1.1997444472323675</v>
      </c>
      <c r="J49" s="141">
        <f>J18*'VKT Projections'!$C30</f>
        <v>79.83969879026084</v>
      </c>
      <c r="K49" s="140">
        <f>K18*'VKT Projections'!$C30</f>
        <v>9663.6741495960632</v>
      </c>
      <c r="L49" s="122">
        <f>L18*'VKT Projections'!$C30</f>
        <v>5.8227988610836698</v>
      </c>
      <c r="M49" s="122">
        <f>M18*'VKT Projections'!$C30</f>
        <v>17.765315653371726</v>
      </c>
      <c r="N49" s="122">
        <f>N18*'VKT Projections'!$C30</f>
        <v>0.72864477358034219</v>
      </c>
      <c r="O49" s="122">
        <f>O18*'VKT Projections'!$C30</f>
        <v>0.44273753869243215</v>
      </c>
      <c r="P49" s="122">
        <f t="shared" si="1"/>
        <v>1.1713823122727742</v>
      </c>
    </row>
    <row r="50" spans="2:16" ht="15.75">
      <c r="B50" s="42">
        <v>2023</v>
      </c>
      <c r="C50" s="138">
        <f>C19*'VKT Projections'!$C31</f>
        <v>88.400354479761731</v>
      </c>
      <c r="D50" s="139">
        <f>D19*'VKT Projections'!$C31</f>
        <v>10194.677676916528</v>
      </c>
      <c r="E50" s="121">
        <f>E19*'VKT Projections'!$C31</f>
        <v>7.2496563633134414</v>
      </c>
      <c r="F50" s="121">
        <f>F19*'VKT Projections'!$C31</f>
        <v>19.354443581662277</v>
      </c>
      <c r="G50" s="121">
        <f>G19*'VKT Projections'!$C31</f>
        <v>0.71943388522099094</v>
      </c>
      <c r="H50" s="121">
        <f>H19*'VKT Projections'!$C31</f>
        <v>0.44777974007384286</v>
      </c>
      <c r="I50" s="121">
        <f t="shared" si="0"/>
        <v>1.1672136252948337</v>
      </c>
      <c r="J50" s="141">
        <f>J19*'VKT Projections'!$C31</f>
        <v>74.939505130577317</v>
      </c>
      <c r="K50" s="140">
        <f>K19*'VKT Projections'!$C31</f>
        <v>9633.5456646523362</v>
      </c>
      <c r="L50" s="122">
        <f>L19*'VKT Projections'!$C31</f>
        <v>5.6004069677228729</v>
      </c>
      <c r="M50" s="122">
        <f>M19*'VKT Projections'!$C31</f>
        <v>17.375310481567787</v>
      </c>
      <c r="N50" s="122">
        <f>N19*'VKT Projections'!$C31</f>
        <v>0.69291290378840298</v>
      </c>
      <c r="O50" s="122">
        <f>O19*'VKT Projections'!$C31</f>
        <v>0.44777974007384286</v>
      </c>
      <c r="P50" s="122">
        <f t="shared" si="1"/>
        <v>1.1406926438622458</v>
      </c>
    </row>
    <row r="51" spans="2:16" ht="15.75">
      <c r="B51" s="42">
        <v>2024</v>
      </c>
      <c r="C51" s="138">
        <f>C20*'VKT Projections'!$C32</f>
        <v>83.6365407360544</v>
      </c>
      <c r="D51" s="139">
        <f>D20*'VKT Projections'!$C32</f>
        <v>10202.98654680242</v>
      </c>
      <c r="E51" s="121">
        <f>E20*'VKT Projections'!$C32</f>
        <v>7.0365340085648374</v>
      </c>
      <c r="F51" s="121">
        <f>F20*'VKT Projections'!$C32</f>
        <v>19.041639120845023</v>
      </c>
      <c r="G51" s="121">
        <f>G20*'VKT Projections'!$C32</f>
        <v>0.69112733147917205</v>
      </c>
      <c r="H51" s="121">
        <f>H20*'VKT Projections'!$C32</f>
        <v>0.4529003344099346</v>
      </c>
      <c r="I51" s="121">
        <f t="shared" si="0"/>
        <v>1.1440276658891066</v>
      </c>
      <c r="J51" s="141">
        <f>J20*'VKT Projections'!$C32</f>
        <v>70.52746946115694</v>
      </c>
      <c r="K51" s="140">
        <f>K20*'VKT Projections'!$C32</f>
        <v>9604.5767064360243</v>
      </c>
      <c r="L51" s="122">
        <f>L20*'VKT Projections'!$C32</f>
        <v>5.4371814588796088</v>
      </c>
      <c r="M51" s="122">
        <f>M20*'VKT Projections'!$C32</f>
        <v>17.086981967022982</v>
      </c>
      <c r="N51" s="122">
        <f>N20*'VKT Projections'!$C32</f>
        <v>0.6665087995946759</v>
      </c>
      <c r="O51" s="122">
        <f>O20*'VKT Projections'!$C32</f>
        <v>0.4529003344099346</v>
      </c>
      <c r="P51" s="122">
        <f t="shared" si="1"/>
        <v>1.1194091340046106</v>
      </c>
    </row>
    <row r="52" spans="2:16" ht="15.75">
      <c r="B52" s="42">
        <v>2025</v>
      </c>
      <c r="C52" s="138">
        <f>C21*'VKT Projections'!$C33</f>
        <v>79.584635853867709</v>
      </c>
      <c r="D52" s="139">
        <f>D21*'VKT Projections'!$C33</f>
        <v>10204.281446420917</v>
      </c>
      <c r="E52" s="121">
        <f>E21*'VKT Projections'!$C33</f>
        <v>6.8362552376006436</v>
      </c>
      <c r="F52" s="121">
        <f>F21*'VKT Projections'!$C33</f>
        <v>18.790008695665588</v>
      </c>
      <c r="G52" s="121">
        <f>G21*'VKT Projections'!$C33</f>
        <v>0.6603094499702642</v>
      </c>
      <c r="H52" s="121">
        <f>H21*'VKT Projections'!$C33</f>
        <v>0.45811223504177712</v>
      </c>
      <c r="I52" s="121">
        <f t="shared" si="0"/>
        <v>1.1184216850120414</v>
      </c>
      <c r="J52" s="141">
        <f>J21*'VKT Projections'!$C33</f>
        <v>65.943829700444496</v>
      </c>
      <c r="K52" s="140">
        <f>K21*'VKT Projections'!$C33</f>
        <v>9573.7681354683045</v>
      </c>
      <c r="L52" s="122">
        <f>L21*'VKT Projections'!$C33</f>
        <v>5.1310564778775642</v>
      </c>
      <c r="M52" s="122">
        <f>M21*'VKT Projections'!$C33</f>
        <v>16.763387768895317</v>
      </c>
      <c r="N52" s="122">
        <f>N21*'VKT Projections'!$C33</f>
        <v>0.63311862405541419</v>
      </c>
      <c r="O52" s="122">
        <f>O21*'VKT Projections'!$C33</f>
        <v>0.45811223504177728</v>
      </c>
      <c r="P52" s="122">
        <f t="shared" si="1"/>
        <v>1.0912308590971915</v>
      </c>
    </row>
    <row r="53" spans="2:16" ht="15.75">
      <c r="B53" s="42">
        <v>2026</v>
      </c>
      <c r="C53" s="138">
        <f>C22*'VKT Projections'!$C34</f>
        <v>74.895130451015902</v>
      </c>
      <c r="D53" s="139">
        <f>D22*'VKT Projections'!$C34</f>
        <v>10200.414692228134</v>
      </c>
      <c r="E53" s="121">
        <f>E22*'VKT Projections'!$C34</f>
        <v>6.6060428107574394</v>
      </c>
      <c r="F53" s="121">
        <f>F22*'VKT Projections'!$C34</f>
        <v>18.532924512669801</v>
      </c>
      <c r="G53" s="121">
        <f>G22*'VKT Projections'!$C34</f>
        <v>0.63479344176410191</v>
      </c>
      <c r="H53" s="121">
        <f>H22*'VKT Projections'!$C34</f>
        <v>0.46341435263643788</v>
      </c>
      <c r="I53" s="121">
        <f t="shared" si="0"/>
        <v>1.0982077944005397</v>
      </c>
      <c r="J53" s="141">
        <f>J22*'VKT Projections'!$C34</f>
        <v>61.235955264903382</v>
      </c>
      <c r="K53" s="140">
        <f>K22*'VKT Projections'!$C34</f>
        <v>9543.1342133695944</v>
      </c>
      <c r="L53" s="122">
        <f>L22*'VKT Projections'!$C34</f>
        <v>4.8798543578309275</v>
      </c>
      <c r="M53" s="122">
        <f>M22*'VKT Projections'!$C34</f>
        <v>16.489453382292083</v>
      </c>
      <c r="N53" s="122">
        <f>N22*'VKT Projections'!$C34</f>
        <v>0.60789554052716877</v>
      </c>
      <c r="O53" s="122">
        <f>O22*'VKT Projections'!$C34</f>
        <v>0.46341435263643788</v>
      </c>
      <c r="P53" s="122">
        <f t="shared" si="1"/>
        <v>1.0713098931636067</v>
      </c>
    </row>
    <row r="54" spans="2:16" ht="15.75">
      <c r="B54" s="42">
        <v>2027</v>
      </c>
      <c r="C54" s="138">
        <f>C23*'VKT Projections'!$C35</f>
        <v>70.940635391878914</v>
      </c>
      <c r="D54" s="139">
        <f>D23*'VKT Projections'!$C35</f>
        <v>10187.626630468169</v>
      </c>
      <c r="E54" s="121">
        <f>E23*'VKT Projections'!$C35</f>
        <v>6.4049381695914205</v>
      </c>
      <c r="F54" s="121">
        <f>F23*'VKT Projections'!$C35</f>
        <v>18.306215686724151</v>
      </c>
      <c r="G54" s="121">
        <f>G23*'VKT Projections'!$C35</f>
        <v>0.61379928565417563</v>
      </c>
      <c r="H54" s="121">
        <f>H23*'VKT Projections'!$C35</f>
        <v>0.46875456759218148</v>
      </c>
      <c r="I54" s="121">
        <f t="shared" si="0"/>
        <v>1.082553853246357</v>
      </c>
      <c r="J54" s="141">
        <f>J23*'VKT Projections'!$C35</f>
        <v>57.380902284318587</v>
      </c>
      <c r="K54" s="140">
        <f>K23*'VKT Projections'!$C35</f>
        <v>9509.3349488230378</v>
      </c>
      <c r="L54" s="122">
        <f>L23*'VKT Projections'!$C35</f>
        <v>4.6681493590079333</v>
      </c>
      <c r="M54" s="122">
        <f>M23*'VKT Projections'!$C35</f>
        <v>16.283272449359149</v>
      </c>
      <c r="N54" s="122">
        <f>N23*'VKT Projections'!$C35</f>
        <v>0.58740681849881471</v>
      </c>
      <c r="O54" s="122">
        <f>O23*'VKT Projections'!$C35</f>
        <v>0.46875456759218148</v>
      </c>
      <c r="P54" s="122">
        <f t="shared" si="1"/>
        <v>1.0561613860909962</v>
      </c>
    </row>
    <row r="55" spans="2:16" ht="15.75">
      <c r="B55" s="42">
        <v>2028</v>
      </c>
      <c r="C55" s="138">
        <f>C24*'VKT Projections'!$C36</f>
        <v>67.449411760983097</v>
      </c>
      <c r="D55" s="139">
        <f>D24*'VKT Projections'!$C36</f>
        <v>10170.254175602966</v>
      </c>
      <c r="E55" s="121">
        <f>E24*'VKT Projections'!$C36</f>
        <v>6.2168523615588516</v>
      </c>
      <c r="F55" s="121">
        <f>F24*'VKT Projections'!$C36</f>
        <v>18.101511344075313</v>
      </c>
      <c r="G55" s="121">
        <f>G24*'VKT Projections'!$C36</f>
        <v>0.59311017599341254</v>
      </c>
      <c r="H55" s="121">
        <f>H24*'VKT Projections'!$C36</f>
        <v>0.47413959287471658</v>
      </c>
      <c r="I55" s="121">
        <f t="shared" si="0"/>
        <v>1.0672497688681291</v>
      </c>
      <c r="J55" s="141">
        <f>J24*'VKT Projections'!$C36</f>
        <v>53.966645850656633</v>
      </c>
      <c r="K55" s="140">
        <f>K24*'VKT Projections'!$C36</f>
        <v>9475.6620555235877</v>
      </c>
      <c r="L55" s="122">
        <f>L24*'VKT Projections'!$C36</f>
        <v>4.4732774089430256</v>
      </c>
      <c r="M55" s="122">
        <f>M24*'VKT Projections'!$C36</f>
        <v>16.084680760066909</v>
      </c>
      <c r="N55" s="122">
        <f>N24*'VKT Projections'!$C36</f>
        <v>0.56728701034299545</v>
      </c>
      <c r="O55" s="122">
        <f>O24*'VKT Projections'!$C36</f>
        <v>0.47413959287471658</v>
      </c>
      <c r="P55" s="122">
        <f t="shared" si="1"/>
        <v>1.041426603217712</v>
      </c>
    </row>
    <row r="56" spans="2:16" ht="15.75">
      <c r="B56" s="42">
        <v>2029</v>
      </c>
      <c r="C56" s="138">
        <f>C25*'VKT Projections'!$C37</f>
        <v>64.188941460089538</v>
      </c>
      <c r="D56" s="139">
        <f>D25*'VKT Projections'!$C37</f>
        <v>10147.594720702862</v>
      </c>
      <c r="E56" s="121">
        <f>E25*'VKT Projections'!$C37</f>
        <v>6.0515356163878069</v>
      </c>
      <c r="F56" s="121">
        <f>F25*'VKT Projections'!$C37</f>
        <v>17.957729135768467</v>
      </c>
      <c r="G56" s="121">
        <f>G25*'VKT Projections'!$C37</f>
        <v>0.57710777445513683</v>
      </c>
      <c r="H56" s="121">
        <f>H25*'VKT Projections'!$C37</f>
        <v>0.47957473424779284</v>
      </c>
      <c r="I56" s="121">
        <f t="shared" si="0"/>
        <v>1.0566825087029297</v>
      </c>
      <c r="J56" s="141">
        <f>J25*'VKT Projections'!$C37</f>
        <v>50.926509017027584</v>
      </c>
      <c r="K56" s="140">
        <f>K25*'VKT Projections'!$C37</f>
        <v>9441.7184103295931</v>
      </c>
      <c r="L56" s="122">
        <f>L25*'VKT Projections'!$C37</f>
        <v>4.3121215206416066</v>
      </c>
      <c r="M56" s="122">
        <f>M25*'VKT Projections'!$C37</f>
        <v>15.981169420915871</v>
      </c>
      <c r="N56" s="122">
        <f>N25*'VKT Projections'!$C37</f>
        <v>0.55197218909348089</v>
      </c>
      <c r="O56" s="122">
        <f>O25*'VKT Projections'!$C37</f>
        <v>0.47957473424779284</v>
      </c>
      <c r="P56" s="122">
        <f t="shared" si="1"/>
        <v>1.0315469233412737</v>
      </c>
    </row>
    <row r="57" spans="2:16" ht="15.75">
      <c r="B57" s="42">
        <v>2030</v>
      </c>
      <c r="C57" s="138">
        <f>C26*'VKT Projections'!$C38</f>
        <v>62.080453117487679</v>
      </c>
      <c r="D57" s="139">
        <f>D26*'VKT Projections'!$C38</f>
        <v>10119.92228104495</v>
      </c>
      <c r="E57" s="121">
        <f>E26*'VKT Projections'!$C38</f>
        <v>5.9251241747172472</v>
      </c>
      <c r="F57" s="121">
        <f>F26*'VKT Projections'!$C38</f>
        <v>17.868112820114657</v>
      </c>
      <c r="G57" s="121">
        <f>G26*'VKT Projections'!$C38</f>
        <v>0.56345032836323838</v>
      </c>
      <c r="H57" s="121">
        <f>H26*'VKT Projections'!$C38</f>
        <v>0.48506590230326557</v>
      </c>
      <c r="I57" s="121">
        <f t="shared" si="0"/>
        <v>1.0485162306665039</v>
      </c>
      <c r="J57" s="141">
        <f>J26*'VKT Projections'!$C38</f>
        <v>48.973321902585141</v>
      </c>
      <c r="K57" s="140">
        <f>K26*'VKT Projections'!$C38</f>
        <v>9407.9576700169473</v>
      </c>
      <c r="L57" s="122">
        <f>L26*'VKT Projections'!$C38</f>
        <v>4.1992668440501477</v>
      </c>
      <c r="M57" s="122">
        <f>M26*'VKT Projections'!$C38</f>
        <v>15.918982880870338</v>
      </c>
      <c r="N57" s="122">
        <f>N26*'VKT Projections'!$C38</f>
        <v>0.5391402397322127</v>
      </c>
      <c r="O57" s="122">
        <f>O26*'VKT Projections'!$C38</f>
        <v>0.48506590230326557</v>
      </c>
      <c r="P57" s="122">
        <f t="shared" si="1"/>
        <v>1.0242061420354782</v>
      </c>
    </row>
  </sheetData>
  <mergeCells count="4">
    <mergeCell ref="C7:I7"/>
    <mergeCell ref="J7:P7"/>
    <mergeCell ref="C38:I38"/>
    <mergeCell ref="J38:P38"/>
  </mergeCells>
  <phoneticPr fontId="2" type="noConversion"/>
  <pageMargins left="0.25" right="0.25" top="0.75" bottom="0.75" header="0.3" footer="0.3"/>
  <pageSetup paperSize="9" scale="54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J103"/>
  <sheetViews>
    <sheetView zoomScaleNormal="100" workbookViewId="0">
      <selection activeCell="D40" sqref="D40"/>
    </sheetView>
  </sheetViews>
  <sheetFormatPr defaultRowHeight="12.75"/>
  <cols>
    <col min="1" max="1" width="10.140625" customWidth="1"/>
    <col min="2" max="4" width="20" customWidth="1"/>
    <col min="5" max="7" width="17.28515625" customWidth="1"/>
    <col min="8" max="8" width="17.42578125" customWidth="1"/>
    <col min="9" max="10" width="17.28515625" customWidth="1"/>
    <col min="11" max="11" width="11.28515625" bestFit="1" customWidth="1"/>
  </cols>
  <sheetData>
    <row r="1" spans="1:9" ht="21">
      <c r="A1" s="38" t="s">
        <v>55</v>
      </c>
      <c r="C1" s="19"/>
      <c r="D1" s="123"/>
      <c r="E1" s="3"/>
      <c r="F1" s="3"/>
      <c r="G1" s="3"/>
      <c r="H1" s="3"/>
      <c r="I1" s="3"/>
    </row>
    <row r="2" spans="1:9" ht="15">
      <c r="A2" s="39" t="str">
        <f>Assumptions!A2</f>
        <v>as at 08 June 2015</v>
      </c>
      <c r="C2" s="19"/>
      <c r="D2" s="19"/>
      <c r="E2" s="5"/>
      <c r="F2" s="5"/>
      <c r="G2" s="5"/>
      <c r="H2" s="3"/>
      <c r="I2" s="3"/>
    </row>
    <row r="3" spans="1:9" ht="15">
      <c r="C3" s="19"/>
      <c r="D3" s="19"/>
      <c r="E3" s="5"/>
      <c r="F3" s="5"/>
      <c r="G3" s="5"/>
      <c r="H3" s="3"/>
      <c r="I3" s="3"/>
    </row>
    <row r="4" spans="1:9" ht="18.75">
      <c r="A4" s="23" t="s">
        <v>98</v>
      </c>
      <c r="B4" s="48"/>
      <c r="C4" s="64"/>
      <c r="D4" s="64"/>
      <c r="E4" s="64"/>
      <c r="F4" s="70"/>
      <c r="G4" s="70"/>
      <c r="H4" s="3"/>
      <c r="I4" s="3"/>
    </row>
    <row r="5" spans="1:9" ht="15.75">
      <c r="A5" s="43" t="s">
        <v>155</v>
      </c>
      <c r="B5" s="67"/>
      <c r="C5" s="68"/>
      <c r="D5" s="65"/>
      <c r="E5" s="66"/>
      <c r="F5" s="70"/>
      <c r="G5" s="70"/>
      <c r="H5" s="3"/>
      <c r="I5" s="3"/>
    </row>
    <row r="6" spans="1:9" ht="15.75">
      <c r="A6" s="43" t="s">
        <v>156</v>
      </c>
      <c r="B6" s="67"/>
      <c r="C6" s="68"/>
      <c r="D6" s="65"/>
      <c r="E6" s="66"/>
      <c r="F6" s="70"/>
      <c r="G6" s="70"/>
      <c r="H6" s="3"/>
      <c r="I6" s="3"/>
    </row>
    <row r="7" spans="1:9" ht="15.75">
      <c r="A7" s="43" t="s">
        <v>179</v>
      </c>
      <c r="B7" s="67"/>
      <c r="C7" s="68"/>
      <c r="D7" s="65"/>
      <c r="E7" s="66"/>
      <c r="F7" s="70"/>
      <c r="G7" s="70"/>
      <c r="H7" s="3"/>
      <c r="I7" s="3"/>
    </row>
    <row r="8" spans="1:9" ht="15.75">
      <c r="A8" s="43" t="s">
        <v>174</v>
      </c>
      <c r="B8" s="67"/>
      <c r="C8" s="73"/>
      <c r="D8" s="65"/>
      <c r="E8" s="66"/>
      <c r="F8" s="70"/>
      <c r="G8" s="70"/>
      <c r="H8" s="3"/>
      <c r="I8" s="3"/>
    </row>
    <row r="9" spans="1:9" ht="15.75">
      <c r="A9" s="43"/>
      <c r="B9" s="67"/>
      <c r="C9" s="73"/>
      <c r="D9" s="65"/>
      <c r="E9" s="66"/>
      <c r="F9" s="70"/>
      <c r="G9" s="70"/>
      <c r="H9" s="3"/>
      <c r="I9" s="3"/>
    </row>
    <row r="10" spans="1:9" ht="15.75">
      <c r="A10" s="43"/>
      <c r="B10" s="67"/>
      <c r="C10" s="73"/>
      <c r="D10" s="40" t="s">
        <v>77</v>
      </c>
      <c r="F10" s="70"/>
      <c r="G10" s="70"/>
      <c r="H10" s="3"/>
      <c r="I10" s="3"/>
    </row>
    <row r="11" spans="1:9" ht="15.75">
      <c r="A11" s="43"/>
      <c r="B11" s="108" t="s">
        <v>73</v>
      </c>
      <c r="C11" s="74" t="s">
        <v>74</v>
      </c>
      <c r="D11" s="53" t="s">
        <v>75</v>
      </c>
      <c r="E11" s="52" t="s">
        <v>17</v>
      </c>
      <c r="F11" s="52" t="s">
        <v>64</v>
      </c>
      <c r="G11" s="52" t="s">
        <v>76</v>
      </c>
      <c r="I11" s="3"/>
    </row>
    <row r="12" spans="1:9" ht="15.75">
      <c r="A12" s="14" t="s">
        <v>99</v>
      </c>
      <c r="B12" s="75">
        <v>399297.57433444058</v>
      </c>
      <c r="C12" s="75">
        <f>B12*0.1</f>
        <v>39929.757433444058</v>
      </c>
      <c r="D12" s="64">
        <f>SUM(B12:C12)</f>
        <v>439227.33176788467</v>
      </c>
      <c r="E12" s="64"/>
      <c r="F12" s="82"/>
      <c r="G12" s="64"/>
      <c r="I12" s="3"/>
    </row>
    <row r="13" spans="1:9" ht="15.75">
      <c r="A13" s="14" t="s">
        <v>100</v>
      </c>
      <c r="B13" s="75" t="s">
        <v>101</v>
      </c>
      <c r="C13" s="75"/>
      <c r="D13" s="83">
        <f>D12/5</f>
        <v>87845.466353576936</v>
      </c>
      <c r="E13" s="83">
        <f>E14/D14*D13</f>
        <v>3617.1662616178733</v>
      </c>
      <c r="F13" s="83">
        <f>D13*F14/D14</f>
        <v>14124.173021555507</v>
      </c>
      <c r="G13" s="262">
        <v>3.4</v>
      </c>
      <c r="I13" s="3"/>
    </row>
    <row r="14" spans="1:9" ht="15.75">
      <c r="A14" s="41"/>
      <c r="B14" s="40"/>
      <c r="C14" s="68"/>
      <c r="D14" s="110">
        <f>D67</f>
        <v>106390.89214452243</v>
      </c>
      <c r="E14" s="111">
        <f>F67</f>
        <v>4380.8014412450402</v>
      </c>
      <c r="F14" s="111">
        <f>C67</f>
        <v>17105.986580099685</v>
      </c>
      <c r="G14" s="261" t="s">
        <v>185</v>
      </c>
      <c r="I14" s="3"/>
    </row>
    <row r="15" spans="1:9" ht="15.75">
      <c r="A15" s="43" t="s">
        <v>154</v>
      </c>
      <c r="B15" s="42"/>
      <c r="C15" s="47"/>
      <c r="D15" s="50"/>
      <c r="E15" s="50"/>
      <c r="F15" s="13"/>
      <c r="G15" s="13"/>
      <c r="H15" s="3"/>
      <c r="I15" s="3"/>
    </row>
    <row r="16" spans="1:9" ht="15">
      <c r="C16" s="19"/>
      <c r="D16" s="19"/>
      <c r="E16" s="5"/>
      <c r="F16" s="5"/>
      <c r="G16" s="5"/>
      <c r="H16" s="3"/>
      <c r="I16" s="3"/>
    </row>
    <row r="17" spans="1:9" ht="16.5">
      <c r="A17" s="43" t="s">
        <v>157</v>
      </c>
      <c r="C17" s="19"/>
      <c r="D17" s="19"/>
      <c r="E17" s="5"/>
      <c r="F17" s="5"/>
      <c r="G17" s="5"/>
      <c r="H17" s="3"/>
      <c r="I17" s="3"/>
    </row>
    <row r="18" spans="1:9" ht="15">
      <c r="A18" s="81"/>
      <c r="C18" s="19"/>
      <c r="D18" s="19"/>
      <c r="E18" s="5"/>
      <c r="F18" s="5"/>
      <c r="G18" s="5"/>
      <c r="H18" s="3"/>
      <c r="I18" s="3"/>
    </row>
    <row r="19" spans="1:9" ht="18.75">
      <c r="A19" s="23" t="s">
        <v>158</v>
      </c>
      <c r="C19" s="19"/>
      <c r="D19" s="19"/>
      <c r="E19" s="5"/>
      <c r="F19" s="5"/>
      <c r="G19" s="5"/>
      <c r="H19" s="3"/>
      <c r="I19" s="3"/>
    </row>
    <row r="20" spans="1:9" ht="16.5">
      <c r="A20" s="16" t="s">
        <v>90</v>
      </c>
      <c r="B20" s="231"/>
      <c r="C20" s="19"/>
      <c r="D20" s="19"/>
      <c r="E20" s="5"/>
      <c r="F20" s="5"/>
      <c r="G20" s="5"/>
      <c r="H20" s="3"/>
      <c r="I20" s="3"/>
    </row>
    <row r="21" spans="1:9" ht="16.5">
      <c r="A21" s="232" t="s">
        <v>159</v>
      </c>
      <c r="B21" s="93"/>
      <c r="C21" s="232"/>
      <c r="D21" s="232"/>
      <c r="E21" s="233"/>
      <c r="F21" s="233"/>
      <c r="G21" s="233"/>
      <c r="H21" s="234"/>
      <c r="I21" s="3"/>
    </row>
    <row r="22" spans="1:9" ht="16.5">
      <c r="A22" s="235" t="s">
        <v>160</v>
      </c>
      <c r="B22" s="93"/>
      <c r="C22" s="232"/>
      <c r="D22" s="232"/>
      <c r="E22" s="233"/>
      <c r="F22" s="233"/>
      <c r="G22" s="233"/>
      <c r="H22" s="234"/>
      <c r="I22" s="3"/>
    </row>
    <row r="23" spans="1:9" ht="16.5">
      <c r="A23" s="93"/>
      <c r="B23" s="230"/>
      <c r="C23" s="236"/>
      <c r="D23" s="230"/>
      <c r="E23" s="237"/>
      <c r="F23" s="237"/>
      <c r="G23" s="237"/>
      <c r="H23" s="234"/>
      <c r="I23" s="3"/>
    </row>
    <row r="24" spans="1:9" ht="16.5">
      <c r="A24" s="62" t="s">
        <v>72</v>
      </c>
      <c r="B24" s="93"/>
      <c r="C24" s="230" t="s">
        <v>161</v>
      </c>
      <c r="D24" s="230"/>
      <c r="E24" s="237"/>
      <c r="F24" s="238" t="s">
        <v>69</v>
      </c>
      <c r="G24" s="239"/>
      <c r="H24" s="234"/>
      <c r="I24" s="3"/>
    </row>
    <row r="25" spans="1:9" ht="15">
      <c r="A25" s="93"/>
      <c r="B25" s="240" t="s">
        <v>56</v>
      </c>
      <c r="C25" s="241" t="s">
        <v>13</v>
      </c>
      <c r="D25" s="240" t="s">
        <v>64</v>
      </c>
      <c r="E25" s="240" t="s">
        <v>17</v>
      </c>
      <c r="F25" s="242" t="s">
        <v>68</v>
      </c>
      <c r="G25" s="242" t="s">
        <v>70</v>
      </c>
      <c r="H25" s="242" t="s">
        <v>162</v>
      </c>
      <c r="I25" s="3"/>
    </row>
    <row r="26" spans="1:9" ht="15">
      <c r="A26" s="93"/>
      <c r="B26" s="224" t="s">
        <v>57</v>
      </c>
      <c r="C26" s="243">
        <v>1300</v>
      </c>
      <c r="D26" s="243">
        <v>900</v>
      </c>
      <c r="E26" s="243">
        <v>200</v>
      </c>
      <c r="F26" s="69">
        <f>D26/C26</f>
        <v>0.69230769230769229</v>
      </c>
      <c r="G26" s="69">
        <f>E26/C26</f>
        <v>0.15384615384615385</v>
      </c>
      <c r="H26" s="69">
        <f>E26/D26</f>
        <v>0.22222222222222221</v>
      </c>
      <c r="I26" s="3"/>
    </row>
    <row r="27" spans="1:9" ht="15">
      <c r="A27" s="93"/>
      <c r="B27" s="224" t="s">
        <v>58</v>
      </c>
      <c r="C27" s="243">
        <v>6100</v>
      </c>
      <c r="D27" s="243">
        <v>10800</v>
      </c>
      <c r="E27" s="243">
        <v>1900</v>
      </c>
      <c r="F27" s="69">
        <f t="shared" ref="F27:F35" si="0">D27/C27</f>
        <v>1.7704918032786885</v>
      </c>
      <c r="G27" s="69">
        <f t="shared" ref="G27:G35" si="1">E27/C27</f>
        <v>0.31147540983606559</v>
      </c>
      <c r="H27" s="69">
        <f t="shared" ref="H27:H35" si="2">E27/D27</f>
        <v>0.17592592592592593</v>
      </c>
      <c r="I27" s="3"/>
    </row>
    <row r="28" spans="1:9" ht="15">
      <c r="A28" s="93"/>
      <c r="B28" s="224" t="s">
        <v>59</v>
      </c>
      <c r="C28" s="243">
        <v>19500</v>
      </c>
      <c r="D28" s="243">
        <v>10900</v>
      </c>
      <c r="E28" s="243">
        <v>1900</v>
      </c>
      <c r="F28" s="69">
        <f t="shared" si="0"/>
        <v>0.55897435897435899</v>
      </c>
      <c r="G28" s="69">
        <f t="shared" si="1"/>
        <v>9.7435897435897437E-2</v>
      </c>
      <c r="H28" s="69">
        <f t="shared" si="2"/>
        <v>0.1743119266055046</v>
      </c>
      <c r="I28" s="3"/>
    </row>
    <row r="29" spans="1:9" ht="15">
      <c r="A29" s="93"/>
      <c r="B29" s="224" t="s">
        <v>60</v>
      </c>
      <c r="C29" s="243">
        <v>2000</v>
      </c>
      <c r="D29" s="243">
        <v>1200</v>
      </c>
      <c r="E29" s="243">
        <v>200</v>
      </c>
      <c r="F29" s="69">
        <f t="shared" si="0"/>
        <v>0.6</v>
      </c>
      <c r="G29" s="69">
        <f t="shared" si="1"/>
        <v>0.1</v>
      </c>
      <c r="H29" s="69">
        <f t="shared" si="2"/>
        <v>0.16666666666666666</v>
      </c>
      <c r="I29" s="3"/>
    </row>
    <row r="30" spans="1:9" ht="15">
      <c r="A30" s="93"/>
      <c r="B30" s="224" t="s">
        <v>61</v>
      </c>
      <c r="C30" s="243">
        <v>2800</v>
      </c>
      <c r="D30" s="243">
        <v>2400</v>
      </c>
      <c r="E30" s="243">
        <v>500</v>
      </c>
      <c r="F30" s="69">
        <f t="shared" si="0"/>
        <v>0.8571428571428571</v>
      </c>
      <c r="G30" s="69">
        <f t="shared" si="1"/>
        <v>0.17857142857142858</v>
      </c>
      <c r="H30" s="69">
        <f t="shared" si="2"/>
        <v>0.20833333333333334</v>
      </c>
      <c r="I30" s="3"/>
    </row>
    <row r="31" spans="1:9" ht="15">
      <c r="A31" s="93"/>
      <c r="B31" s="224" t="s">
        <v>62</v>
      </c>
      <c r="C31" s="243">
        <v>5700</v>
      </c>
      <c r="D31" s="243">
        <v>4600</v>
      </c>
      <c r="E31" s="243">
        <v>800</v>
      </c>
      <c r="F31" s="69">
        <f t="shared" si="0"/>
        <v>0.80701754385964908</v>
      </c>
      <c r="G31" s="69">
        <f t="shared" si="1"/>
        <v>0.14035087719298245</v>
      </c>
      <c r="H31" s="69">
        <f t="shared" si="2"/>
        <v>0.17391304347826086</v>
      </c>
      <c r="I31" s="3"/>
    </row>
    <row r="32" spans="1:9" ht="15">
      <c r="A32" s="93"/>
      <c r="B32" s="224" t="s">
        <v>63</v>
      </c>
      <c r="C32" s="243">
        <v>15000</v>
      </c>
      <c r="D32" s="243">
        <v>5500</v>
      </c>
      <c r="E32" s="243">
        <v>1000</v>
      </c>
      <c r="F32" s="69">
        <f t="shared" si="0"/>
        <v>0.36666666666666664</v>
      </c>
      <c r="G32" s="69">
        <f t="shared" si="1"/>
        <v>6.6666666666666666E-2</v>
      </c>
      <c r="H32" s="69">
        <f t="shared" si="2"/>
        <v>0.18181818181818182</v>
      </c>
      <c r="I32" s="3"/>
    </row>
    <row r="33" spans="1:9" ht="15">
      <c r="A33" s="93"/>
      <c r="B33" s="224" t="s">
        <v>65</v>
      </c>
      <c r="C33" s="243">
        <v>5600</v>
      </c>
      <c r="D33" s="243">
        <v>6000</v>
      </c>
      <c r="E33" s="243">
        <v>1100</v>
      </c>
      <c r="F33" s="69">
        <f t="shared" si="0"/>
        <v>1.0714285714285714</v>
      </c>
      <c r="G33" s="69">
        <f t="shared" si="1"/>
        <v>0.19642857142857142</v>
      </c>
      <c r="H33" s="69">
        <f t="shared" si="2"/>
        <v>0.18333333333333332</v>
      </c>
      <c r="I33" s="3"/>
    </row>
    <row r="34" spans="1:9" ht="15">
      <c r="A34" s="93"/>
      <c r="B34" s="224" t="s">
        <v>66</v>
      </c>
      <c r="C34" s="243">
        <v>4400</v>
      </c>
      <c r="D34" s="243">
        <v>4700</v>
      </c>
      <c r="E34" s="243">
        <v>800</v>
      </c>
      <c r="F34" s="69">
        <f t="shared" si="0"/>
        <v>1.0681818181818181</v>
      </c>
      <c r="G34" s="69">
        <f t="shared" si="1"/>
        <v>0.18181818181818182</v>
      </c>
      <c r="H34" s="69">
        <f t="shared" si="2"/>
        <v>0.1702127659574468</v>
      </c>
      <c r="I34" s="3"/>
    </row>
    <row r="35" spans="1:9" ht="15">
      <c r="A35" s="93"/>
      <c r="B35" s="224" t="s">
        <v>67</v>
      </c>
      <c r="C35" s="243">
        <v>8000</v>
      </c>
      <c r="D35" s="243">
        <v>5700</v>
      </c>
      <c r="E35" s="243">
        <v>1000</v>
      </c>
      <c r="F35" s="69">
        <f t="shared" si="0"/>
        <v>0.71250000000000002</v>
      </c>
      <c r="G35" s="69">
        <f t="shared" si="1"/>
        <v>0.125</v>
      </c>
      <c r="H35" s="69">
        <f t="shared" si="2"/>
        <v>0.17543859649122806</v>
      </c>
    </row>
    <row r="36" spans="1:9" ht="15">
      <c r="A36" s="93"/>
      <c r="C36" s="245"/>
      <c r="D36" s="246"/>
      <c r="E36" s="247" t="s">
        <v>71</v>
      </c>
      <c r="F36" s="248">
        <f>AVERAGE(F26:F35)</f>
        <v>0.85047113118403017</v>
      </c>
      <c r="G36" s="248">
        <f>AVERAGE(G26:G35)</f>
        <v>0.15515931867959479</v>
      </c>
      <c r="H36" s="248">
        <f>AVERAGE(H26:H35)</f>
        <v>0.18321759958321038</v>
      </c>
      <c r="I36" s="3"/>
    </row>
    <row r="37" spans="1:9" ht="15">
      <c r="A37" s="249"/>
      <c r="B37" s="244" t="s">
        <v>176</v>
      </c>
      <c r="C37" s="245"/>
      <c r="D37" s="246"/>
      <c r="E37" s="251"/>
      <c r="F37" s="252"/>
      <c r="G37" s="252"/>
      <c r="H37" s="234"/>
      <c r="I37" s="3"/>
    </row>
    <row r="38" spans="1:9" ht="15">
      <c r="A38" s="249"/>
      <c r="B38" s="250" t="s">
        <v>89</v>
      </c>
      <c r="C38" s="245"/>
      <c r="D38" s="246"/>
      <c r="E38" s="251"/>
      <c r="F38" s="252"/>
      <c r="G38" s="252"/>
      <c r="H38" s="234"/>
      <c r="I38" s="3"/>
    </row>
    <row r="39" spans="1:9" ht="15.75">
      <c r="A39" s="43"/>
      <c r="B39" s="107"/>
      <c r="C39" s="68"/>
      <c r="D39" s="65"/>
      <c r="E39" s="66"/>
      <c r="F39" s="70"/>
      <c r="G39" s="70"/>
      <c r="H39" s="3"/>
      <c r="I39" s="3"/>
    </row>
    <row r="40" spans="1:9" ht="15.75">
      <c r="A40" s="16" t="s">
        <v>91</v>
      </c>
      <c r="B40" s="107"/>
      <c r="C40" s="68"/>
      <c r="D40" s="65"/>
      <c r="E40" s="66"/>
      <c r="F40" s="70"/>
      <c r="G40" s="70"/>
      <c r="H40" s="3"/>
      <c r="I40" s="3"/>
    </row>
    <row r="41" spans="1:9" ht="15">
      <c r="A41" s="232" t="s">
        <v>163</v>
      </c>
      <c r="B41" s="253"/>
      <c r="C41" s="245"/>
      <c r="D41" s="246"/>
      <c r="E41" s="251"/>
      <c r="F41" s="252"/>
      <c r="G41" s="252"/>
      <c r="H41" s="234"/>
      <c r="I41" s="3"/>
    </row>
    <row r="42" spans="1:9" ht="15">
      <c r="A42" s="235" t="s">
        <v>160</v>
      </c>
      <c r="B42" s="253"/>
      <c r="C42" s="245"/>
      <c r="D42" s="246"/>
      <c r="E42" s="251"/>
      <c r="F42" s="252"/>
      <c r="G42" s="252"/>
      <c r="H42" s="234"/>
      <c r="I42" s="3"/>
    </row>
    <row r="43" spans="1:9" ht="15">
      <c r="A43" s="235"/>
      <c r="B43" s="253"/>
      <c r="C43" s="245"/>
      <c r="D43" s="246"/>
      <c r="E43" s="251"/>
      <c r="F43" s="252"/>
      <c r="G43" s="252"/>
      <c r="H43" s="234"/>
      <c r="I43" s="3"/>
    </row>
    <row r="44" spans="1:9" ht="15">
      <c r="A44" s="62" t="s">
        <v>92</v>
      </c>
      <c r="B44" s="253"/>
      <c r="C44" s="230" t="s">
        <v>164</v>
      </c>
      <c r="D44" s="246"/>
      <c r="E44" s="251"/>
      <c r="F44" s="238" t="s">
        <v>69</v>
      </c>
      <c r="G44" s="239"/>
      <c r="H44" s="234"/>
      <c r="I44" s="3"/>
    </row>
    <row r="45" spans="1:9" ht="15">
      <c r="A45" s="62"/>
      <c r="B45" s="240" t="s">
        <v>93</v>
      </c>
      <c r="C45" s="241" t="s">
        <v>13</v>
      </c>
      <c r="D45" s="240" t="s">
        <v>64</v>
      </c>
      <c r="E45" s="240" t="s">
        <v>165</v>
      </c>
      <c r="F45" s="242" t="s">
        <v>68</v>
      </c>
      <c r="G45" s="242" t="s">
        <v>166</v>
      </c>
      <c r="H45" s="242" t="s">
        <v>167</v>
      </c>
      <c r="I45" s="3"/>
    </row>
    <row r="46" spans="1:9" ht="15">
      <c r="A46" s="62"/>
      <c r="B46" s="224" t="s">
        <v>94</v>
      </c>
      <c r="C46" s="243">
        <v>143000</v>
      </c>
      <c r="D46" s="243">
        <v>10000</v>
      </c>
      <c r="E46" s="243">
        <v>16000</v>
      </c>
      <c r="F46" s="252">
        <f>D46/C46</f>
        <v>6.9930069930069935E-2</v>
      </c>
      <c r="G46" s="252">
        <f>E46/C46</f>
        <v>0.11188811188811189</v>
      </c>
      <c r="H46" s="252">
        <f>E46/D46</f>
        <v>1.6</v>
      </c>
      <c r="I46" s="3"/>
    </row>
    <row r="47" spans="1:9" ht="15">
      <c r="A47" s="62"/>
      <c r="B47" s="244" t="s">
        <v>175</v>
      </c>
      <c r="C47" s="243"/>
      <c r="D47" s="243"/>
      <c r="E47" s="243"/>
      <c r="F47" s="252"/>
      <c r="G47" s="252"/>
      <c r="H47" s="252"/>
      <c r="I47" s="3"/>
    </row>
    <row r="48" spans="1:9" ht="15">
      <c r="A48" s="62"/>
      <c r="B48" s="244"/>
      <c r="C48" s="243"/>
      <c r="D48" s="243"/>
      <c r="E48" s="243"/>
      <c r="F48" s="252"/>
      <c r="G48" s="252"/>
      <c r="H48" s="252"/>
      <c r="I48" s="3"/>
    </row>
    <row r="49" spans="1:10" ht="15.75">
      <c r="A49" s="16" t="s">
        <v>95</v>
      </c>
      <c r="B49" s="107"/>
      <c r="C49" s="68"/>
      <c r="D49" s="65"/>
      <c r="E49" s="66"/>
      <c r="F49" s="70"/>
      <c r="G49" s="70"/>
      <c r="H49" s="3"/>
      <c r="I49" s="3"/>
    </row>
    <row r="50" spans="1:10" ht="15">
      <c r="A50" s="232" t="s">
        <v>168</v>
      </c>
      <c r="B50" s="253"/>
      <c r="C50" s="245"/>
      <c r="D50" s="246"/>
      <c r="E50" s="251"/>
      <c r="F50" s="252"/>
      <c r="G50" s="252"/>
      <c r="H50" s="234"/>
      <c r="I50" s="3"/>
    </row>
    <row r="51" spans="1:10" ht="15">
      <c r="A51" s="235" t="s">
        <v>160</v>
      </c>
      <c r="B51" s="253"/>
      <c r="C51" s="245"/>
      <c r="D51" s="246"/>
      <c r="E51" s="251"/>
      <c r="F51" s="252"/>
      <c r="G51" s="252"/>
      <c r="H51" s="234"/>
      <c r="I51" s="3"/>
    </row>
    <row r="52" spans="1:10" ht="15">
      <c r="A52" s="235"/>
      <c r="B52" s="253"/>
      <c r="C52" s="245"/>
      <c r="D52" s="246"/>
      <c r="E52" s="251"/>
      <c r="F52" s="252"/>
      <c r="G52" s="252"/>
      <c r="H52" s="234"/>
      <c r="I52" s="3"/>
    </row>
    <row r="53" spans="1:10" ht="15">
      <c r="A53" s="62" t="s">
        <v>96</v>
      </c>
      <c r="B53" s="253"/>
      <c r="C53" s="230" t="s">
        <v>169</v>
      </c>
      <c r="D53" s="246"/>
      <c r="E53" s="251"/>
      <c r="F53" s="238" t="s">
        <v>69</v>
      </c>
      <c r="G53" s="239"/>
      <c r="H53" s="234"/>
      <c r="I53" s="3"/>
    </row>
    <row r="54" spans="1:10" ht="15">
      <c r="A54" s="62"/>
      <c r="B54" s="240" t="s">
        <v>93</v>
      </c>
      <c r="C54" s="241" t="s">
        <v>97</v>
      </c>
      <c r="D54" s="240" t="s">
        <v>64</v>
      </c>
      <c r="E54" s="240" t="s">
        <v>170</v>
      </c>
      <c r="F54" s="242" t="s">
        <v>68</v>
      </c>
      <c r="G54" s="242" t="s">
        <v>166</v>
      </c>
      <c r="H54" s="242" t="s">
        <v>167</v>
      </c>
      <c r="I54" s="3"/>
    </row>
    <row r="55" spans="1:10" ht="15">
      <c r="A55" s="62"/>
      <c r="B55" s="224" t="s">
        <v>67</v>
      </c>
      <c r="C55" s="243">
        <v>48517</v>
      </c>
      <c r="D55" s="243">
        <v>955</v>
      </c>
      <c r="E55" s="243">
        <v>1633</v>
      </c>
      <c r="F55" s="252">
        <f>D55/C55</f>
        <v>1.9683822165426551E-2</v>
      </c>
      <c r="G55" s="252">
        <f>E55/C55</f>
        <v>3.3658305336273883E-2</v>
      </c>
      <c r="H55" s="252">
        <f>E55/D55</f>
        <v>1.7099476439790575</v>
      </c>
      <c r="I55" s="227" t="s">
        <v>149</v>
      </c>
      <c r="J55" s="225">
        <f>48517*1.02^4</f>
        <v>52516.361106719996</v>
      </c>
    </row>
    <row r="56" spans="1:10" ht="15">
      <c r="A56" s="62"/>
      <c r="B56" s="250" t="s">
        <v>151</v>
      </c>
      <c r="C56" s="243"/>
      <c r="D56" s="243"/>
      <c r="E56" s="93"/>
      <c r="F56" s="252"/>
      <c r="G56" s="252"/>
      <c r="H56" s="252"/>
      <c r="I56" s="228" t="s">
        <v>152</v>
      </c>
      <c r="J56" s="78">
        <f>J55*2.168</f>
        <v>113855.47087936896</v>
      </c>
    </row>
    <row r="57" spans="1:10" ht="15">
      <c r="A57" s="62"/>
      <c r="B57" s="254" t="s">
        <v>177</v>
      </c>
      <c r="C57" s="255"/>
      <c r="D57" s="243"/>
      <c r="E57" s="93"/>
      <c r="F57" s="252"/>
      <c r="G57" s="252"/>
      <c r="H57" s="252"/>
    </row>
    <row r="58" spans="1:10" ht="15">
      <c r="A58" s="62"/>
      <c r="B58" s="256" t="s">
        <v>153</v>
      </c>
      <c r="C58" s="243"/>
      <c r="D58" s="243"/>
      <c r="E58" s="256"/>
      <c r="F58" s="252"/>
      <c r="G58" s="252"/>
      <c r="H58" s="252"/>
    </row>
    <row r="59" spans="1:10" ht="15">
      <c r="A59" s="62"/>
      <c r="B59" s="224"/>
      <c r="C59" s="243"/>
      <c r="D59" s="243"/>
      <c r="E59" s="243"/>
      <c r="F59" s="252"/>
      <c r="G59" s="252"/>
      <c r="H59" s="252"/>
      <c r="J59" s="109"/>
    </row>
    <row r="60" spans="1:10" ht="15.75">
      <c r="A60" s="71" t="s">
        <v>144</v>
      </c>
      <c r="B60" s="48"/>
      <c r="C60" s="64"/>
      <c r="D60" s="64"/>
      <c r="E60" s="64"/>
      <c r="F60" s="70"/>
      <c r="G60" s="70"/>
      <c r="H60" s="70"/>
      <c r="J60" s="109"/>
    </row>
    <row r="61" spans="1:10" ht="15.75">
      <c r="A61" s="232" t="s">
        <v>171</v>
      </c>
      <c r="B61" s="224"/>
      <c r="C61" s="243"/>
      <c r="D61" s="243"/>
      <c r="E61" s="243"/>
      <c r="F61" s="252"/>
      <c r="G61" s="70"/>
      <c r="H61" s="70"/>
      <c r="J61" s="109"/>
    </row>
    <row r="62" spans="1:10" ht="15.75">
      <c r="A62" s="62"/>
      <c r="B62" s="224"/>
      <c r="C62" s="243"/>
      <c r="D62" s="243"/>
      <c r="E62" s="243"/>
      <c r="F62" s="252"/>
      <c r="G62" s="70"/>
      <c r="H62" s="70"/>
      <c r="J62" s="109"/>
    </row>
    <row r="63" spans="1:10" ht="15.75">
      <c r="A63" s="62" t="s">
        <v>145</v>
      </c>
      <c r="B63" s="224"/>
      <c r="C63" s="257" t="s">
        <v>172</v>
      </c>
      <c r="D63" s="243"/>
      <c r="E63" s="243"/>
      <c r="F63" s="252"/>
      <c r="G63" s="70"/>
      <c r="H63" s="70"/>
      <c r="J63" s="109"/>
    </row>
    <row r="64" spans="1:10" ht="15">
      <c r="A64" s="62"/>
      <c r="B64" s="93"/>
      <c r="C64" s="243"/>
      <c r="D64" s="250" t="s">
        <v>146</v>
      </c>
      <c r="E64" s="243"/>
      <c r="F64" s="252"/>
      <c r="G64" s="238" t="s">
        <v>69</v>
      </c>
      <c r="H64" s="239"/>
      <c r="I64" s="93"/>
      <c r="J64" s="258"/>
    </row>
    <row r="65" spans="1:10" ht="15">
      <c r="A65" s="62"/>
      <c r="B65" s="93"/>
      <c r="C65" s="240" t="s">
        <v>64</v>
      </c>
      <c r="D65" s="240" t="s">
        <v>173</v>
      </c>
      <c r="E65" s="240" t="s">
        <v>165</v>
      </c>
      <c r="F65" s="240" t="s">
        <v>17</v>
      </c>
      <c r="G65" s="242" t="s">
        <v>68</v>
      </c>
      <c r="H65" s="242" t="s">
        <v>166</v>
      </c>
      <c r="I65" s="242" t="s">
        <v>70</v>
      </c>
      <c r="J65" s="242" t="s">
        <v>162</v>
      </c>
    </row>
    <row r="66" spans="1:10" ht="15">
      <c r="A66" s="62"/>
      <c r="B66" s="226" t="s">
        <v>147</v>
      </c>
      <c r="C66" s="243">
        <v>8200</v>
      </c>
      <c r="D66" s="243">
        <v>51000</v>
      </c>
      <c r="E66" s="243">
        <v>11000</v>
      </c>
      <c r="F66" s="243">
        <v>2100</v>
      </c>
      <c r="G66" s="252">
        <f>C66/D66</f>
        <v>0.16078431372549021</v>
      </c>
      <c r="H66" s="252">
        <f>E66/D66</f>
        <v>0.21568627450980393</v>
      </c>
      <c r="I66" s="252">
        <f>F66/D66</f>
        <v>4.1176470588235294E-2</v>
      </c>
      <c r="J66" s="252">
        <f>F66/C66</f>
        <v>0.25609756097560976</v>
      </c>
    </row>
    <row r="67" spans="1:10" ht="15">
      <c r="A67" s="62"/>
      <c r="B67" s="224" t="s">
        <v>148</v>
      </c>
      <c r="C67" s="246">
        <f>C66*1.02^15*1.55</f>
        <v>17105.986580099685</v>
      </c>
      <c r="D67" s="246">
        <f>D66*1.02^15*1.55</f>
        <v>106390.89214452243</v>
      </c>
      <c r="E67" s="246">
        <f>E66*1.02^15*1.55</f>
        <v>22947.055168426403</v>
      </c>
      <c r="F67" s="246">
        <f>F66*1.02^15*1.55</f>
        <v>4380.8014412450402</v>
      </c>
      <c r="G67" s="259">
        <f>C67/D67</f>
        <v>0.16078431372549021</v>
      </c>
      <c r="H67" s="259">
        <f>E67/D67</f>
        <v>0.2156862745098039</v>
      </c>
      <c r="I67" s="259">
        <f>F67/D67</f>
        <v>4.1176470588235287E-2</v>
      </c>
      <c r="J67" s="259">
        <f>F67/C67</f>
        <v>0.25609756097560971</v>
      </c>
    </row>
    <row r="68" spans="1:10" ht="15.75">
      <c r="A68" s="71"/>
      <c r="B68" s="227" t="s">
        <v>149</v>
      </c>
      <c r="C68" s="64"/>
      <c r="D68" s="64"/>
      <c r="E68" s="64"/>
      <c r="F68" s="70"/>
      <c r="G68" s="70"/>
      <c r="H68" s="70"/>
      <c r="J68" s="109"/>
    </row>
    <row r="69" spans="1:10" ht="15.75">
      <c r="A69" s="71"/>
      <c r="B69" s="227" t="s">
        <v>150</v>
      </c>
      <c r="C69" s="250" t="s">
        <v>178</v>
      </c>
      <c r="D69" s="64"/>
      <c r="E69" s="64"/>
      <c r="F69" s="70"/>
      <c r="G69" s="70"/>
      <c r="H69" s="70"/>
      <c r="J69" s="109"/>
    </row>
    <row r="70" spans="1:10" ht="15.75">
      <c r="A70" s="71"/>
      <c r="B70" s="48"/>
      <c r="C70" s="64"/>
      <c r="D70" s="64"/>
      <c r="E70" s="64"/>
      <c r="F70" s="70"/>
      <c r="G70" s="70"/>
      <c r="H70" s="70"/>
      <c r="J70" s="109"/>
    </row>
    <row r="71" spans="1:10" ht="15.75">
      <c r="H71" s="70"/>
      <c r="I71" s="3"/>
    </row>
    <row r="72" spans="1:10">
      <c r="H72" s="3"/>
      <c r="I72" s="3"/>
    </row>
    <row r="73" spans="1:10">
      <c r="H73" s="3"/>
      <c r="I73" s="3"/>
    </row>
    <row r="74" spans="1:10">
      <c r="H74" s="3"/>
      <c r="I74" s="3"/>
    </row>
    <row r="75" spans="1:10">
      <c r="H75" s="3"/>
      <c r="I75" s="3"/>
    </row>
    <row r="76" spans="1:10">
      <c r="H76" s="3"/>
      <c r="I76" s="3"/>
    </row>
    <row r="77" spans="1:10">
      <c r="H77" s="3"/>
      <c r="I77" s="3"/>
    </row>
    <row r="78" spans="1:10">
      <c r="H78" s="3"/>
      <c r="I78" s="3"/>
      <c r="J78" s="81"/>
    </row>
    <row r="79" spans="1:10">
      <c r="H79" s="3"/>
      <c r="I79" s="3"/>
      <c r="J79" s="81"/>
    </row>
    <row r="80" spans="1:10">
      <c r="H80" s="3"/>
      <c r="I80" s="3"/>
    </row>
    <row r="81" spans="2:9">
      <c r="H81" s="3"/>
      <c r="I81" s="3"/>
    </row>
    <row r="82" spans="2:9" ht="16.5">
      <c r="B82" s="42"/>
      <c r="C82" s="47"/>
      <c r="D82" s="50"/>
      <c r="E82" s="50"/>
      <c r="F82" s="11"/>
      <c r="G82" s="11"/>
      <c r="H82" s="3"/>
      <c r="I82" s="3"/>
    </row>
    <row r="83" spans="2:9" ht="16.5">
      <c r="B83" s="42"/>
      <c r="C83" s="47"/>
      <c r="D83" s="50"/>
      <c r="E83" s="50"/>
      <c r="F83" s="5"/>
      <c r="G83" s="5"/>
      <c r="H83" s="3"/>
      <c r="I83" s="3"/>
    </row>
    <row r="84" spans="2:9" ht="16.5">
      <c r="B84" s="42"/>
      <c r="C84" s="47"/>
      <c r="D84" s="50"/>
      <c r="E84" s="50"/>
      <c r="F84" s="12"/>
      <c r="G84" s="12"/>
      <c r="H84" s="3"/>
      <c r="I84" s="3"/>
    </row>
    <row r="85" spans="2:9" ht="15.75">
      <c r="B85" s="42"/>
      <c r="C85" s="47"/>
      <c r="D85" s="50"/>
      <c r="E85" s="50"/>
      <c r="F85" s="3"/>
      <c r="G85" s="3"/>
      <c r="H85" s="3"/>
      <c r="I85" s="3"/>
    </row>
    <row r="86" spans="2:9" ht="15.75">
      <c r="B86" s="42"/>
      <c r="C86" s="47"/>
      <c r="D86" s="50"/>
      <c r="E86" s="50"/>
      <c r="F86" s="3"/>
      <c r="G86" s="3"/>
      <c r="H86" s="3"/>
      <c r="I86" s="3"/>
    </row>
    <row r="87" spans="2:9" ht="15.75">
      <c r="B87" s="42"/>
      <c r="C87" s="47"/>
      <c r="D87" s="50"/>
      <c r="E87" s="50"/>
      <c r="F87" s="3"/>
      <c r="G87" s="3"/>
      <c r="H87" s="3"/>
      <c r="I87" s="3"/>
    </row>
    <row r="88" spans="2:9" ht="15.75">
      <c r="B88" s="42"/>
      <c r="C88" s="47"/>
      <c r="D88" s="50"/>
      <c r="E88" s="50"/>
      <c r="F88" s="3"/>
      <c r="G88" s="3"/>
      <c r="H88" s="3"/>
      <c r="I88" s="3"/>
    </row>
    <row r="89" spans="2:9" ht="15.75">
      <c r="B89" s="42"/>
      <c r="C89" s="47"/>
      <c r="D89" s="50"/>
      <c r="E89" s="50"/>
      <c r="F89" s="3"/>
      <c r="G89" s="3"/>
      <c r="H89" s="3"/>
      <c r="I89" s="3"/>
    </row>
    <row r="90" spans="2:9" ht="15.75">
      <c r="B90" s="42"/>
      <c r="C90" s="47"/>
      <c r="D90" s="50"/>
      <c r="E90" s="50"/>
      <c r="F90" s="3"/>
      <c r="G90" s="3"/>
      <c r="H90" s="3"/>
      <c r="I90" s="3"/>
    </row>
    <row r="91" spans="2:9" ht="15.75">
      <c r="B91" s="42"/>
      <c r="C91" s="47"/>
      <c r="D91" s="50"/>
      <c r="E91" s="50"/>
      <c r="F91" s="3"/>
      <c r="G91" s="3"/>
      <c r="H91" s="3"/>
      <c r="I91" s="3"/>
    </row>
    <row r="92" spans="2:9" ht="15.75">
      <c r="B92" s="42"/>
      <c r="C92" s="47"/>
      <c r="D92" s="50"/>
      <c r="E92" s="50"/>
      <c r="F92" s="3"/>
      <c r="G92" s="3"/>
      <c r="H92" s="3"/>
      <c r="I92" s="3"/>
    </row>
    <row r="93" spans="2:9" ht="15">
      <c r="B93" s="6"/>
      <c r="C93" s="5"/>
      <c r="D93" s="4"/>
      <c r="E93" s="3"/>
      <c r="F93" s="3"/>
      <c r="G93" s="3"/>
      <c r="H93" s="3"/>
      <c r="I93" s="3"/>
    </row>
    <row r="94" spans="2:9" ht="15">
      <c r="B94" s="8"/>
      <c r="C94" s="5"/>
      <c r="D94" s="6"/>
      <c r="E94" s="3"/>
      <c r="F94" s="3"/>
      <c r="G94" s="3"/>
      <c r="H94" s="3"/>
      <c r="I94" s="3"/>
    </row>
    <row r="95" spans="2:9">
      <c r="B95" s="3"/>
      <c r="C95" s="3"/>
      <c r="D95" s="3"/>
      <c r="E95" s="3"/>
      <c r="F95" s="3"/>
      <c r="G95" s="3"/>
      <c r="H95" s="3"/>
      <c r="I95" s="3"/>
    </row>
    <row r="96" spans="2:9" ht="15">
      <c r="B96" s="8"/>
      <c r="C96" s="5"/>
      <c r="D96" s="6"/>
      <c r="E96" s="3"/>
      <c r="F96" s="3"/>
      <c r="G96" s="3"/>
      <c r="H96" s="3"/>
      <c r="I96" s="3"/>
    </row>
    <row r="97" spans="2:9" ht="15">
      <c r="B97" s="3"/>
      <c r="C97" s="5"/>
      <c r="D97" s="6"/>
      <c r="E97" s="3"/>
      <c r="F97" s="3"/>
      <c r="G97" s="3"/>
      <c r="H97" s="3"/>
      <c r="I97" s="3"/>
    </row>
    <row r="98" spans="2:9">
      <c r="B98" s="3"/>
      <c r="C98" s="3"/>
      <c r="D98" s="3"/>
      <c r="E98" s="3"/>
      <c r="F98" s="3"/>
      <c r="G98" s="3"/>
      <c r="H98" s="3"/>
      <c r="I98" s="3"/>
    </row>
    <row r="99" spans="2:9">
      <c r="B99" s="3"/>
      <c r="C99" s="3"/>
      <c r="D99" s="3"/>
      <c r="E99" s="3"/>
      <c r="F99" s="3"/>
      <c r="G99" s="3"/>
      <c r="H99" s="3"/>
      <c r="I99" s="3"/>
    </row>
    <row r="100" spans="2:9">
      <c r="B100" s="3"/>
      <c r="C100" s="3"/>
      <c r="D100" s="3"/>
      <c r="E100" s="3"/>
      <c r="F100" s="3"/>
      <c r="G100" s="3"/>
      <c r="H100" s="3"/>
      <c r="I100" s="3"/>
    </row>
    <row r="101" spans="2:9">
      <c r="B101" s="3"/>
      <c r="C101" s="3"/>
      <c r="D101" s="3"/>
      <c r="E101" s="3"/>
      <c r="F101" s="3"/>
      <c r="G101" s="3"/>
      <c r="H101" s="3"/>
      <c r="I101" s="3"/>
    </row>
    <row r="102" spans="2:9">
      <c r="B102" s="3"/>
      <c r="C102" s="3"/>
      <c r="D102" s="3"/>
      <c r="E102" s="3"/>
      <c r="F102" s="3"/>
      <c r="G102" s="3"/>
      <c r="H102" s="3"/>
      <c r="I102" s="3"/>
    </row>
    <row r="103" spans="2:9">
      <c r="B103" s="3"/>
      <c r="C103" s="3"/>
      <c r="D103" s="3"/>
      <c r="E103" s="3"/>
      <c r="F103" s="3"/>
      <c r="G103" s="3"/>
      <c r="H103" s="3"/>
      <c r="I103" s="3"/>
    </row>
  </sheetData>
  <pageMargins left="0.23622047244094491" right="0.23622047244094491" top="0.35433070866141736" bottom="0.35433070866141736" header="0.31496062992125984" footer="0.31496062992125984"/>
  <pageSetup paperSize="9" scale="44" orientation="landscape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T52"/>
  <sheetViews>
    <sheetView zoomScaleNormal="100" workbookViewId="0">
      <selection activeCell="D40" sqref="D40"/>
    </sheetView>
  </sheetViews>
  <sheetFormatPr defaultRowHeight="12.75"/>
  <cols>
    <col min="1" max="1" width="10.28515625" customWidth="1"/>
    <col min="2" max="13" width="12.140625" customWidth="1"/>
    <col min="14" max="14" width="15.28515625" customWidth="1"/>
    <col min="15" max="15" width="14.42578125" bestFit="1" customWidth="1"/>
    <col min="16" max="16" width="7.28515625" bestFit="1" customWidth="1"/>
    <col min="17" max="17" width="9.140625" bestFit="1" customWidth="1"/>
    <col min="18" max="18" width="10.140625" customWidth="1"/>
    <col min="19" max="19" width="9.5703125" bestFit="1" customWidth="1"/>
    <col min="21" max="21" width="9" bestFit="1" customWidth="1"/>
    <col min="22" max="22" width="9.28515625" bestFit="1" customWidth="1"/>
  </cols>
  <sheetData>
    <row r="1" spans="1:20" ht="21.75" customHeight="1">
      <c r="A1" s="76" t="s">
        <v>78</v>
      </c>
      <c r="B1" s="14"/>
      <c r="C1" s="14"/>
      <c r="D1" s="14"/>
      <c r="E1" s="14"/>
      <c r="F1" s="14"/>
      <c r="G1" s="14"/>
      <c r="H1" s="19"/>
      <c r="I1" s="19"/>
      <c r="J1" s="19"/>
      <c r="K1" s="19"/>
      <c r="L1" s="19"/>
      <c r="M1" s="19"/>
      <c r="N1" s="14"/>
      <c r="O1" s="14"/>
      <c r="P1" s="14"/>
      <c r="Q1" s="14"/>
      <c r="R1" s="14"/>
      <c r="S1" s="14"/>
    </row>
    <row r="2" spans="1:20" ht="15" customHeight="1">
      <c r="A2" s="15" t="str">
        <f>Assumptions!A2</f>
        <v>as at 08 June 2015</v>
      </c>
      <c r="B2" s="14"/>
      <c r="C2" s="14"/>
      <c r="D2" s="14"/>
      <c r="E2" s="14"/>
      <c r="F2" s="14"/>
      <c r="G2" s="14"/>
      <c r="H2" s="19"/>
      <c r="I2" s="19"/>
      <c r="J2" s="19"/>
      <c r="K2" s="19"/>
      <c r="L2" s="19"/>
      <c r="M2" s="19"/>
      <c r="N2" s="14"/>
      <c r="O2" s="14"/>
      <c r="P2" s="14"/>
      <c r="Q2" s="14"/>
      <c r="R2" s="14"/>
      <c r="S2" s="14"/>
    </row>
    <row r="3" spans="1:20" ht="14.25" customHeight="1">
      <c r="A3" s="19"/>
      <c r="B3" s="19"/>
      <c r="C3" s="19"/>
      <c r="D3" s="19"/>
      <c r="E3" s="19"/>
      <c r="F3" s="19"/>
      <c r="G3" s="19"/>
      <c r="H3" s="19"/>
      <c r="I3" s="53" t="s">
        <v>43</v>
      </c>
      <c r="J3" s="52" t="s">
        <v>76</v>
      </c>
      <c r="K3" s="52" t="s">
        <v>17</v>
      </c>
      <c r="L3" s="52" t="s">
        <v>182</v>
      </c>
      <c r="M3" s="52" t="s">
        <v>105</v>
      </c>
      <c r="O3" s="14"/>
      <c r="P3" s="14"/>
      <c r="Q3" s="14"/>
      <c r="R3" s="14"/>
      <c r="S3" s="14"/>
    </row>
    <row r="4" spans="1:20" ht="15" customHeight="1">
      <c r="A4" s="16"/>
      <c r="B4" s="19"/>
      <c r="C4" s="19"/>
      <c r="D4" s="19"/>
      <c r="E4" s="152"/>
      <c r="F4" s="71"/>
      <c r="G4" s="41"/>
      <c r="H4" s="155" t="s">
        <v>112</v>
      </c>
      <c r="I4" s="153">
        <v>0</v>
      </c>
      <c r="J4" s="153">
        <f>'Pollutant Costs'!G13</f>
        <v>3.4</v>
      </c>
      <c r="K4" s="154">
        <f>'Pollutant Costs'!E13</f>
        <v>3617.1662616178733</v>
      </c>
      <c r="L4" s="154">
        <f>'Pollutant Costs'!F13</f>
        <v>14124.173021555507</v>
      </c>
      <c r="M4" s="154">
        <f>'Pollutant Costs'!D13</f>
        <v>87845.466353576936</v>
      </c>
      <c r="N4" s="71" t="s">
        <v>113</v>
      </c>
      <c r="O4" s="14"/>
      <c r="P4" s="14"/>
      <c r="Q4" s="14"/>
      <c r="R4" s="14"/>
      <c r="S4" s="14"/>
    </row>
    <row r="5" spans="1:20" ht="16.5">
      <c r="A5" s="143" t="str">
        <f>Emissions!E37</f>
        <v>MBIE Basecase</v>
      </c>
      <c r="B5" s="143"/>
      <c r="C5" s="77"/>
      <c r="D5" s="15"/>
      <c r="G5" s="78"/>
      <c r="H5" s="78"/>
      <c r="I5" s="156"/>
      <c r="K5" s="15"/>
      <c r="L5" s="15"/>
      <c r="M5" s="15"/>
      <c r="N5" s="15"/>
      <c r="O5" s="15"/>
      <c r="P5" s="15"/>
      <c r="Q5" s="15"/>
      <c r="R5" s="15"/>
      <c r="S5" s="15"/>
      <c r="T5" s="1"/>
    </row>
    <row r="6" spans="1:20" ht="14.25">
      <c r="A6" s="14"/>
      <c r="B6" s="14"/>
      <c r="H6" s="14"/>
      <c r="I6" s="14"/>
      <c r="J6" s="14"/>
      <c r="K6" s="14"/>
      <c r="L6" s="15"/>
      <c r="M6" s="15"/>
      <c r="N6" s="15"/>
      <c r="O6" s="15"/>
      <c r="P6" s="15"/>
      <c r="Q6" s="15"/>
      <c r="R6" s="15"/>
      <c r="S6" s="15"/>
      <c r="T6" s="1"/>
    </row>
    <row r="7" spans="1:20" ht="16.5">
      <c r="A7" s="14"/>
      <c r="B7" s="79" t="s">
        <v>1</v>
      </c>
      <c r="C7" s="14"/>
      <c r="D7" s="144" t="s">
        <v>111</v>
      </c>
      <c r="E7" s="45"/>
      <c r="F7" s="45"/>
      <c r="G7" s="149"/>
      <c r="H7" s="149"/>
      <c r="I7" s="165" t="s">
        <v>79</v>
      </c>
      <c r="J7" s="166"/>
      <c r="K7" s="166"/>
      <c r="L7" s="166"/>
      <c r="M7" s="167"/>
      <c r="N7" s="218" t="s">
        <v>3</v>
      </c>
      <c r="O7" s="218" t="s">
        <v>0</v>
      </c>
      <c r="Q7" s="15"/>
      <c r="R7" s="15"/>
      <c r="S7" s="15"/>
      <c r="T7" s="1"/>
    </row>
    <row r="8" spans="1:20" ht="16.5">
      <c r="B8" s="80">
        <v>0.03</v>
      </c>
      <c r="C8" s="14"/>
      <c r="D8" s="150" t="str">
        <f>Emissions!C40</f>
        <v>CO</v>
      </c>
      <c r="E8" s="150" t="str">
        <f>Emissions!D40</f>
        <v>CO2</v>
      </c>
      <c r="F8" s="150" t="str">
        <f>Emissions!E40</f>
        <v>VOC</v>
      </c>
      <c r="G8" s="150" t="str">
        <f>Emissions!F40</f>
        <v>NOX</v>
      </c>
      <c r="H8" s="150" t="str">
        <f>Emissions!I40</f>
        <v>PM Total</v>
      </c>
      <c r="I8" s="168" t="str">
        <f>D8</f>
        <v>CO</v>
      </c>
      <c r="J8" s="168" t="str">
        <f>E8</f>
        <v>CO2</v>
      </c>
      <c r="K8" s="168" t="str">
        <f>F8</f>
        <v>VOC</v>
      </c>
      <c r="L8" s="168" t="str">
        <f>G8</f>
        <v>NOX</v>
      </c>
      <c r="M8" s="168" t="str">
        <f>H8</f>
        <v>PM Total</v>
      </c>
      <c r="N8" s="170" t="s">
        <v>114</v>
      </c>
      <c r="O8" s="170" t="s">
        <v>128</v>
      </c>
      <c r="P8" s="63"/>
      <c r="Q8" s="15"/>
      <c r="R8" s="15"/>
      <c r="S8" s="15"/>
      <c r="T8" s="1"/>
    </row>
    <row r="9" spans="1:20" ht="16.5">
      <c r="A9" s="79" t="s">
        <v>2</v>
      </c>
      <c r="C9" s="14">
        <f>Emissions!B41</f>
        <v>0</v>
      </c>
      <c r="D9" s="151" t="str">
        <f>Emissions!C41</f>
        <v>kt</v>
      </c>
      <c r="E9" s="151" t="str">
        <f>Emissions!D41</f>
        <v>kt</v>
      </c>
      <c r="F9" s="151" t="str">
        <f>Emissions!E41</f>
        <v>kt</v>
      </c>
      <c r="G9" s="151" t="str">
        <f>Emissions!F41</f>
        <v>kt</v>
      </c>
      <c r="H9" s="150" t="str">
        <f>Emissions!I41</f>
        <v>kt</v>
      </c>
      <c r="I9" s="169" t="s">
        <v>114</v>
      </c>
      <c r="J9" s="169" t="s">
        <v>114</v>
      </c>
      <c r="K9" s="169" t="s">
        <v>114</v>
      </c>
      <c r="L9" s="169" t="s">
        <v>114</v>
      </c>
      <c r="M9" s="169" t="s">
        <v>114</v>
      </c>
      <c r="N9" s="171"/>
      <c r="O9" s="171"/>
      <c r="P9" s="112"/>
      <c r="Q9" s="15"/>
      <c r="R9" s="15"/>
      <c r="S9" s="15"/>
      <c r="T9" s="1"/>
    </row>
    <row r="10" spans="1:20" ht="14.25">
      <c r="A10" s="79"/>
      <c r="B10" s="79">
        <f>1</f>
        <v>1</v>
      </c>
      <c r="C10" s="14">
        <f>Emissions!B42</f>
        <v>2015</v>
      </c>
      <c r="D10" s="146">
        <f>Emissions!C42</f>
        <v>145.16494845022837</v>
      </c>
      <c r="E10" s="147">
        <f>Emissions!D42</f>
        <v>9955.597340904189</v>
      </c>
      <c r="F10" s="148">
        <f>Emissions!E42</f>
        <v>9.4804515215027294</v>
      </c>
      <c r="G10" s="148">
        <f>Emissions!F42</f>
        <v>24.098686738677142</v>
      </c>
      <c r="H10" s="148">
        <f>Emissions!I42</f>
        <v>1.5695639649133135</v>
      </c>
      <c r="I10" s="145">
        <f>D10*I$4/1000</f>
        <v>0</v>
      </c>
      <c r="J10" s="163">
        <f>E10*J$4/1000</f>
        <v>33.849030959074241</v>
      </c>
      <c r="K10" s="163">
        <f t="shared" ref="K10:K24" si="0">F10*K$4/1000</f>
        <v>34.292369388483507</v>
      </c>
      <c r="L10" s="163">
        <f t="shared" ref="L10:L24" si="1">G10*L$4/1000</f>
        <v>340.37402108934117</v>
      </c>
      <c r="M10" s="163">
        <f t="shared" ref="M10:M24" si="2">H10*M$4/1000</f>
        <v>137.87907846957927</v>
      </c>
      <c r="N10" s="164">
        <f>SUM(I10:M10)</f>
        <v>546.39449990647813</v>
      </c>
      <c r="O10" s="164">
        <f>N10/B10</f>
        <v>546.39449990647813</v>
      </c>
      <c r="P10" s="112"/>
      <c r="Q10" s="15"/>
      <c r="R10" s="15"/>
      <c r="S10" s="15"/>
      <c r="T10" s="1"/>
    </row>
    <row r="11" spans="1:20" ht="14.25">
      <c r="A11" s="79"/>
      <c r="B11" s="79">
        <f>B10+B$8</f>
        <v>1.03</v>
      </c>
      <c r="C11" s="14">
        <f>Emissions!B43</f>
        <v>2016</v>
      </c>
      <c r="D11" s="146">
        <f>Emissions!C43</f>
        <v>136.28811368305099</v>
      </c>
      <c r="E11" s="147">
        <f>Emissions!D43</f>
        <v>9988.989352112907</v>
      </c>
      <c r="F11" s="148">
        <f>Emissions!E43</f>
        <v>9.0824124474510146</v>
      </c>
      <c r="G11" s="148">
        <f>Emissions!F43</f>
        <v>23.312493171149367</v>
      </c>
      <c r="H11" s="148">
        <f>Emissions!I43</f>
        <v>1.4975283648041968</v>
      </c>
      <c r="I11" s="145">
        <f t="shared" ref="I11:I24" si="3">D11*I$4/1000</f>
        <v>0</v>
      </c>
      <c r="J11" s="163">
        <f t="shared" ref="J11:J24" si="4">E11*J$4/1000</f>
        <v>33.962563797183883</v>
      </c>
      <c r="K11" s="163">
        <f t="shared" si="0"/>
        <v>32.852595879018025</v>
      </c>
      <c r="L11" s="163">
        <f t="shared" si="1"/>
        <v>329.26968711314493</v>
      </c>
      <c r="M11" s="163">
        <f t="shared" si="2"/>
        <v>131.55107758393416</v>
      </c>
      <c r="N11" s="164">
        <f t="shared" ref="N11:N24" si="5">SUM(I11:M11)</f>
        <v>527.635924373281</v>
      </c>
      <c r="O11" s="164">
        <f t="shared" ref="O11:O24" si="6">N11/B11</f>
        <v>512.26788774104955</v>
      </c>
      <c r="P11" s="112"/>
      <c r="Q11" s="15"/>
      <c r="R11" s="15"/>
      <c r="S11" s="15"/>
      <c r="T11" s="1"/>
    </row>
    <row r="12" spans="1:20" ht="14.25">
      <c r="A12" s="79"/>
      <c r="B12" s="158">
        <f>B11*B$11</f>
        <v>1.0609</v>
      </c>
      <c r="C12" s="14">
        <f>Emissions!B44</f>
        <v>2017</v>
      </c>
      <c r="D12" s="146">
        <f>Emissions!C44</f>
        <v>128.21733974637334</v>
      </c>
      <c r="E12" s="147">
        <f>Emissions!D44</f>
        <v>10022.44036668724</v>
      </c>
      <c r="F12" s="148">
        <f>Emissions!E44</f>
        <v>8.801786428366313</v>
      </c>
      <c r="G12" s="148">
        <f>Emissions!F44</f>
        <v>22.600990210482514</v>
      </c>
      <c r="H12" s="148">
        <f>Emissions!I44</f>
        <v>1.4331488313509182</v>
      </c>
      <c r="I12" s="145">
        <f t="shared" si="3"/>
        <v>0</v>
      </c>
      <c r="J12" s="163">
        <f t="shared" si="4"/>
        <v>34.076297246736623</v>
      </c>
      <c r="K12" s="163">
        <f t="shared" si="0"/>
        <v>31.837524910652707</v>
      </c>
      <c r="L12" s="163">
        <f t="shared" si="1"/>
        <v>319.22029619133724</v>
      </c>
      <c r="M12" s="163">
        <f t="shared" si="2"/>
        <v>125.89562744410519</v>
      </c>
      <c r="N12" s="164">
        <f t="shared" si="5"/>
        <v>511.02974579283176</v>
      </c>
      <c r="O12" s="164">
        <f t="shared" si="6"/>
        <v>481.69454782998565</v>
      </c>
      <c r="P12" s="112"/>
      <c r="Q12" s="15"/>
      <c r="R12" s="15"/>
      <c r="S12" s="15"/>
      <c r="T12" s="1"/>
    </row>
    <row r="13" spans="1:20" ht="14.25">
      <c r="A13" s="79"/>
      <c r="B13" s="158">
        <f t="shared" ref="B13:B24" si="7">B12*B$11</f>
        <v>1.092727</v>
      </c>
      <c r="C13" s="14">
        <f>Emissions!B45</f>
        <v>2018</v>
      </c>
      <c r="D13" s="146">
        <f>Emissions!C45</f>
        <v>120.9271387937426</v>
      </c>
      <c r="E13" s="147">
        <f>Emissions!D45</f>
        <v>10055.947832439029</v>
      </c>
      <c r="F13" s="148">
        <f>Emissions!E45</f>
        <v>8.6243620441998612</v>
      </c>
      <c r="G13" s="148">
        <f>Emissions!F45</f>
        <v>21.951612205341547</v>
      </c>
      <c r="H13" s="148">
        <f>Emissions!I45</f>
        <v>1.3752563440423682</v>
      </c>
      <c r="I13" s="145">
        <f t="shared" si="3"/>
        <v>0</v>
      </c>
      <c r="J13" s="163">
        <f t="shared" si="4"/>
        <v>34.190222630292702</v>
      </c>
      <c r="K13" s="163">
        <f t="shared" si="0"/>
        <v>31.19575141425749</v>
      </c>
      <c r="L13" s="163">
        <f t="shared" si="1"/>
        <v>310.04836889033368</v>
      </c>
      <c r="M13" s="163">
        <f t="shared" si="2"/>
        <v>120.81003489811708</v>
      </c>
      <c r="N13" s="164">
        <f t="shared" si="5"/>
        <v>496.24437783300095</v>
      </c>
      <c r="O13" s="164">
        <f t="shared" si="6"/>
        <v>454.13390337476875</v>
      </c>
      <c r="P13" s="112"/>
      <c r="Q13" s="15"/>
      <c r="R13" s="15"/>
      <c r="S13" s="15"/>
      <c r="T13" s="1"/>
    </row>
    <row r="14" spans="1:20" ht="14.25">
      <c r="A14" s="79"/>
      <c r="B14" s="158">
        <f t="shared" si="7"/>
        <v>1.1255088100000001</v>
      </c>
      <c r="C14" s="14">
        <f>Emissions!B46</f>
        <v>2019</v>
      </c>
      <c r="D14" s="146">
        <f>Emissions!C46</f>
        <v>114.53354548170776</v>
      </c>
      <c r="E14" s="147">
        <f>Emissions!D46</f>
        <v>10091.452098586322</v>
      </c>
      <c r="F14" s="148">
        <f>Emissions!E46</f>
        <v>8.5478243266534388</v>
      </c>
      <c r="G14" s="148">
        <f>Emissions!F46</f>
        <v>21.474160435751934</v>
      </c>
      <c r="H14" s="148">
        <f>Emissions!I46</f>
        <v>1.3267421857882038</v>
      </c>
      <c r="I14" s="145">
        <f t="shared" si="3"/>
        <v>0</v>
      </c>
      <c r="J14" s="163">
        <f t="shared" si="4"/>
        <v>34.310937135193498</v>
      </c>
      <c r="K14" s="163">
        <f t="shared" si="0"/>
        <v>30.918901764607334</v>
      </c>
      <c r="L14" s="163">
        <f t="shared" si="1"/>
        <v>303.3047574872021</v>
      </c>
      <c r="M14" s="163">
        <f t="shared" si="2"/>
        <v>116.54828604152877</v>
      </c>
      <c r="N14" s="164">
        <f t="shared" si="5"/>
        <v>485.08288242853166</v>
      </c>
      <c r="O14" s="164">
        <f t="shared" si="6"/>
        <v>430.98985820335923</v>
      </c>
      <c r="P14" s="112"/>
      <c r="Q14" s="15"/>
      <c r="R14" s="15"/>
      <c r="S14" s="15"/>
      <c r="T14" s="1"/>
    </row>
    <row r="15" spans="1:20" ht="14.25">
      <c r="A15" s="79"/>
      <c r="B15" s="188">
        <f t="shared" si="7"/>
        <v>1.1592740743000001</v>
      </c>
      <c r="C15" s="189">
        <f>Emissions!B47</f>
        <v>2020</v>
      </c>
      <c r="D15" s="190">
        <f>Emissions!C47</f>
        <v>106.82499886070586</v>
      </c>
      <c r="E15" s="191">
        <f>Emissions!D47</f>
        <v>10127.919907745483</v>
      </c>
      <c r="F15" s="192">
        <f>Emissions!E47</f>
        <v>8.1766506334461511</v>
      </c>
      <c r="G15" s="192">
        <f>Emissions!F47</f>
        <v>20.849859261883982</v>
      </c>
      <c r="H15" s="192">
        <f>Emissions!I47</f>
        <v>1.2760469079378287</v>
      </c>
      <c r="I15" s="189">
        <f t="shared" si="3"/>
        <v>0</v>
      </c>
      <c r="J15" s="193">
        <f t="shared" si="4"/>
        <v>34.434927686334639</v>
      </c>
      <c r="K15" s="193">
        <f t="shared" si="0"/>
        <v>29.57630480433783</v>
      </c>
      <c r="L15" s="193">
        <f t="shared" si="1"/>
        <v>294.48701968993095</v>
      </c>
      <c r="M15" s="193">
        <f t="shared" si="2"/>
        <v>112.09493571683842</v>
      </c>
      <c r="N15" s="194">
        <f t="shared" si="5"/>
        <v>470.59318789744179</v>
      </c>
      <c r="O15" s="194">
        <f t="shared" si="6"/>
        <v>405.93781775168071</v>
      </c>
      <c r="P15" s="112"/>
      <c r="Q15" s="15"/>
      <c r="R15" s="15"/>
      <c r="S15" s="15"/>
      <c r="T15" s="1"/>
    </row>
    <row r="16" spans="1:20" ht="15.75">
      <c r="A16" s="79"/>
      <c r="B16" s="158">
        <f t="shared" si="7"/>
        <v>1.1940522965290001</v>
      </c>
      <c r="C16" s="14">
        <f>Emissions!B48</f>
        <v>2021</v>
      </c>
      <c r="D16" s="146">
        <f>Emissions!C48</f>
        <v>99.838638853838646</v>
      </c>
      <c r="E16" s="147">
        <f>Emissions!D48</f>
        <v>10159.768759354189</v>
      </c>
      <c r="F16" s="148">
        <f>Emissions!E48</f>
        <v>7.8246371788036786</v>
      </c>
      <c r="G16" s="148">
        <f>Emissions!F48</f>
        <v>20.266098554016093</v>
      </c>
      <c r="H16" s="148">
        <f>Emissions!I48</f>
        <v>1.2338344097509615</v>
      </c>
      <c r="I16" s="145">
        <f t="shared" si="3"/>
        <v>0</v>
      </c>
      <c r="J16" s="163">
        <f t="shared" si="4"/>
        <v>34.543213781804241</v>
      </c>
      <c r="K16" s="163">
        <f t="shared" si="0"/>
        <v>28.303013612569526</v>
      </c>
      <c r="L16" s="163">
        <f t="shared" si="1"/>
        <v>286.24188244881918</v>
      </c>
      <c r="M16" s="163">
        <f t="shared" si="2"/>
        <v>108.38675912766355</v>
      </c>
      <c r="N16" s="164">
        <f t="shared" si="5"/>
        <v>457.47486897085651</v>
      </c>
      <c r="O16" s="164">
        <f t="shared" si="6"/>
        <v>383.12800059150987</v>
      </c>
      <c r="P16" s="112"/>
      <c r="Q16" s="160"/>
      <c r="R16" s="15"/>
      <c r="S16" s="15"/>
      <c r="T16" s="1"/>
    </row>
    <row r="17" spans="1:20" ht="14.25">
      <c r="A17" s="79"/>
      <c r="B17" s="158">
        <f t="shared" si="7"/>
        <v>1.2298738654248702</v>
      </c>
      <c r="C17" s="14">
        <f>Emissions!B49</f>
        <v>2022</v>
      </c>
      <c r="D17" s="146">
        <f>Emissions!C49</f>
        <v>93.628918083560691</v>
      </c>
      <c r="E17" s="147">
        <f>Emissions!D49</f>
        <v>10182.321254585331</v>
      </c>
      <c r="F17" s="148">
        <f>Emissions!E49</f>
        <v>7.5149754243596032</v>
      </c>
      <c r="G17" s="148">
        <f>Emissions!F49</f>
        <v>19.777054222308529</v>
      </c>
      <c r="H17" s="148">
        <f>Emissions!I49</f>
        <v>1.1997444472323675</v>
      </c>
      <c r="I17" s="145">
        <f t="shared" si="3"/>
        <v>0</v>
      </c>
      <c r="J17" s="163">
        <f t="shared" si="4"/>
        <v>34.619892265590124</v>
      </c>
      <c r="K17" s="163">
        <f t="shared" si="0"/>
        <v>27.182915561881018</v>
      </c>
      <c r="L17" s="163">
        <f t="shared" si="1"/>
        <v>279.33453569257057</v>
      </c>
      <c r="M17" s="163">
        <f t="shared" si="2"/>
        <v>105.3921104722417</v>
      </c>
      <c r="N17" s="164">
        <f t="shared" si="5"/>
        <v>446.52945399228344</v>
      </c>
      <c r="O17" s="164">
        <f t="shared" si="6"/>
        <v>363.06930860590825</v>
      </c>
      <c r="P17" s="112"/>
      <c r="Q17" s="15"/>
      <c r="R17" s="15"/>
      <c r="S17" s="15"/>
      <c r="T17" s="1"/>
    </row>
    <row r="18" spans="1:20" ht="14.25">
      <c r="A18" s="79"/>
      <c r="B18" s="158">
        <f t="shared" si="7"/>
        <v>1.2667700813876164</v>
      </c>
      <c r="C18" s="14">
        <f>Emissions!B50</f>
        <v>2023</v>
      </c>
      <c r="D18" s="146">
        <f>Emissions!C50</f>
        <v>88.400354479761731</v>
      </c>
      <c r="E18" s="147">
        <f>Emissions!D50</f>
        <v>10194.677676916528</v>
      </c>
      <c r="F18" s="148">
        <f>Emissions!E50</f>
        <v>7.2496563633134414</v>
      </c>
      <c r="G18" s="148">
        <f>Emissions!F50</f>
        <v>19.354443581662277</v>
      </c>
      <c r="H18" s="148">
        <f>Emissions!I50</f>
        <v>1.1672136252948337</v>
      </c>
      <c r="I18" s="145">
        <f t="shared" si="3"/>
        <v>0</v>
      </c>
      <c r="J18" s="163">
        <f t="shared" si="4"/>
        <v>34.661904101516193</v>
      </c>
      <c r="K18" s="163">
        <f t="shared" si="0"/>
        <v>26.223212405700707</v>
      </c>
      <c r="L18" s="163">
        <f t="shared" si="1"/>
        <v>273.36550988333249</v>
      </c>
      <c r="M18" s="163">
        <f t="shared" si="2"/>
        <v>102.53442524827388</v>
      </c>
      <c r="N18" s="164">
        <f t="shared" si="5"/>
        <v>436.78505163882323</v>
      </c>
      <c r="O18" s="164">
        <f t="shared" si="6"/>
        <v>344.80215317397625</v>
      </c>
      <c r="P18" s="112"/>
      <c r="Q18" s="15"/>
      <c r="R18" s="15"/>
      <c r="S18" s="15"/>
      <c r="T18" s="1"/>
    </row>
    <row r="19" spans="1:20" ht="14.25">
      <c r="A19" s="79"/>
      <c r="B19" s="158">
        <f t="shared" si="7"/>
        <v>1.3047731838292449</v>
      </c>
      <c r="C19" s="14">
        <f>Emissions!B51</f>
        <v>2024</v>
      </c>
      <c r="D19" s="146">
        <f>Emissions!C51</f>
        <v>83.6365407360544</v>
      </c>
      <c r="E19" s="147">
        <f>Emissions!D51</f>
        <v>10202.98654680242</v>
      </c>
      <c r="F19" s="148">
        <f>Emissions!E51</f>
        <v>7.0365340085648374</v>
      </c>
      <c r="G19" s="148">
        <f>Emissions!F51</f>
        <v>19.041639120845023</v>
      </c>
      <c r="H19" s="148">
        <f>Emissions!I51</f>
        <v>1.1440276658891066</v>
      </c>
      <c r="I19" s="145">
        <f t="shared" si="3"/>
        <v>0</v>
      </c>
      <c r="J19" s="163">
        <f t="shared" si="4"/>
        <v>34.690154259128228</v>
      </c>
      <c r="K19" s="163">
        <f t="shared" si="0"/>
        <v>25.452313414507501</v>
      </c>
      <c r="L19" s="163">
        <f t="shared" si="1"/>
        <v>268.94740555683518</v>
      </c>
      <c r="M19" s="163">
        <f t="shared" si="2"/>
        <v>100.49764383142266</v>
      </c>
      <c r="N19" s="164">
        <f t="shared" si="5"/>
        <v>429.58751706189355</v>
      </c>
      <c r="O19" s="164">
        <f t="shared" si="6"/>
        <v>329.24306108218843</v>
      </c>
      <c r="P19" s="112"/>
      <c r="Q19" s="15"/>
      <c r="R19" s="15"/>
      <c r="S19" s="15"/>
      <c r="T19" s="1"/>
    </row>
    <row r="20" spans="1:20" ht="14.25">
      <c r="A20" s="79"/>
      <c r="B20" s="158">
        <f t="shared" si="7"/>
        <v>1.3439163793441222</v>
      </c>
      <c r="C20" s="14">
        <f>Emissions!B52</f>
        <v>2025</v>
      </c>
      <c r="D20" s="146">
        <f>Emissions!C52</f>
        <v>79.584635853867709</v>
      </c>
      <c r="E20" s="147">
        <f>Emissions!D52</f>
        <v>10204.281446420917</v>
      </c>
      <c r="F20" s="148">
        <f>Emissions!E52</f>
        <v>6.8362552376006436</v>
      </c>
      <c r="G20" s="148">
        <f>Emissions!F52</f>
        <v>18.790008695665588</v>
      </c>
      <c r="H20" s="148">
        <f>Emissions!I52</f>
        <v>1.1184216850120414</v>
      </c>
      <c r="I20" s="145">
        <f t="shared" si="3"/>
        <v>0</v>
      </c>
      <c r="J20" s="163">
        <f t="shared" si="4"/>
        <v>34.694556917831122</v>
      </c>
      <c r="K20" s="163">
        <f t="shared" si="0"/>
        <v>24.727871801257525</v>
      </c>
      <c r="L20" s="163">
        <f t="shared" si="1"/>
        <v>265.39333389411325</v>
      </c>
      <c r="M20" s="163">
        <f t="shared" si="2"/>
        <v>98.2482744998361</v>
      </c>
      <c r="N20" s="164">
        <f t="shared" si="5"/>
        <v>423.06403711303801</v>
      </c>
      <c r="O20" s="164">
        <f t="shared" si="6"/>
        <v>314.7993756274538</v>
      </c>
      <c r="P20" s="112"/>
      <c r="Q20" s="15"/>
      <c r="R20" s="15"/>
      <c r="S20" s="15"/>
      <c r="T20" s="1"/>
    </row>
    <row r="21" spans="1:20" ht="14.25">
      <c r="A21" s="79"/>
      <c r="B21" s="158">
        <f t="shared" si="7"/>
        <v>1.3842338707244459</v>
      </c>
      <c r="C21" s="14">
        <f>Emissions!B53</f>
        <v>2026</v>
      </c>
      <c r="D21" s="146">
        <f>Emissions!C53</f>
        <v>74.895130451015902</v>
      </c>
      <c r="E21" s="147">
        <f>Emissions!D53</f>
        <v>10200.414692228134</v>
      </c>
      <c r="F21" s="148">
        <f>Emissions!E53</f>
        <v>6.6060428107574394</v>
      </c>
      <c r="G21" s="148">
        <f>Emissions!F53</f>
        <v>18.532924512669801</v>
      </c>
      <c r="H21" s="148">
        <f>Emissions!I53</f>
        <v>1.0982077944005397</v>
      </c>
      <c r="I21" s="145">
        <f t="shared" si="3"/>
        <v>0</v>
      </c>
      <c r="J21" s="163">
        <f t="shared" si="4"/>
        <v>34.681409953575653</v>
      </c>
      <c r="K21" s="163">
        <f t="shared" si="0"/>
        <v>23.895155177875118</v>
      </c>
      <c r="L21" s="163">
        <f t="shared" si="1"/>
        <v>261.76223241237551</v>
      </c>
      <c r="M21" s="163">
        <f t="shared" si="2"/>
        <v>96.472575852248553</v>
      </c>
      <c r="N21" s="164">
        <f t="shared" si="5"/>
        <v>416.81137339607483</v>
      </c>
      <c r="O21" s="164">
        <f t="shared" si="6"/>
        <v>301.11340446967569</v>
      </c>
      <c r="P21" s="112"/>
      <c r="Q21" s="15"/>
      <c r="R21" s="15"/>
      <c r="S21" s="15"/>
      <c r="T21" s="1"/>
    </row>
    <row r="22" spans="1:20" ht="14.25">
      <c r="A22" s="79"/>
      <c r="B22" s="158">
        <f t="shared" si="7"/>
        <v>1.4257608868461793</v>
      </c>
      <c r="C22" s="14">
        <f>Emissions!B54</f>
        <v>2027</v>
      </c>
      <c r="D22" s="146">
        <f>Emissions!C54</f>
        <v>70.940635391878914</v>
      </c>
      <c r="E22" s="147">
        <f>Emissions!D54</f>
        <v>10187.626630468169</v>
      </c>
      <c r="F22" s="148">
        <f>Emissions!E54</f>
        <v>6.4049381695914205</v>
      </c>
      <c r="G22" s="148">
        <f>Emissions!F54</f>
        <v>18.306215686724151</v>
      </c>
      <c r="H22" s="148">
        <f>Emissions!I54</f>
        <v>1.082553853246357</v>
      </c>
      <c r="I22" s="145">
        <f t="shared" si="3"/>
        <v>0</v>
      </c>
      <c r="J22" s="163">
        <f t="shared" si="4"/>
        <v>34.637930543591771</v>
      </c>
      <c r="K22" s="163">
        <f t="shared" si="0"/>
        <v>23.167726254794623</v>
      </c>
      <c r="L22" s="163">
        <f t="shared" si="1"/>
        <v>258.56015772920546</v>
      </c>
      <c r="M22" s="163">
        <f t="shared" si="2"/>
        <v>95.097448091287916</v>
      </c>
      <c r="N22" s="164">
        <f t="shared" si="5"/>
        <v>411.46326261887975</v>
      </c>
      <c r="O22" s="164">
        <f t="shared" si="6"/>
        <v>288.59205383943964</v>
      </c>
      <c r="P22" s="112"/>
      <c r="Q22" s="15"/>
      <c r="R22" s="15"/>
      <c r="S22" s="15"/>
      <c r="T22" s="1"/>
    </row>
    <row r="23" spans="1:20" ht="14.25">
      <c r="A23" s="79"/>
      <c r="B23" s="158">
        <f t="shared" si="7"/>
        <v>1.4685337134515648</v>
      </c>
      <c r="C23" s="14">
        <f>Emissions!B55</f>
        <v>2028</v>
      </c>
      <c r="D23" s="146">
        <f>Emissions!C55</f>
        <v>67.449411760983097</v>
      </c>
      <c r="E23" s="147">
        <f>Emissions!D55</f>
        <v>10170.254175602966</v>
      </c>
      <c r="F23" s="148">
        <f>Emissions!E55</f>
        <v>6.2168523615588516</v>
      </c>
      <c r="G23" s="148">
        <f>Emissions!F55</f>
        <v>18.101511344075313</v>
      </c>
      <c r="H23" s="148">
        <f>Emissions!I55</f>
        <v>1.0672497688681291</v>
      </c>
      <c r="I23" s="145">
        <f t="shared" si="3"/>
        <v>0</v>
      </c>
      <c r="J23" s="163">
        <f t="shared" si="4"/>
        <v>34.578864197050081</v>
      </c>
      <c r="K23" s="163">
        <f t="shared" si="0"/>
        <v>22.487388615690076</v>
      </c>
      <c r="L23" s="163">
        <f t="shared" si="1"/>
        <v>255.66887817536949</v>
      </c>
      <c r="M23" s="163">
        <f t="shared" si="2"/>
        <v>93.753053661967996</v>
      </c>
      <c r="N23" s="164">
        <f t="shared" si="5"/>
        <v>406.48818465007764</v>
      </c>
      <c r="O23" s="164">
        <f t="shared" si="6"/>
        <v>276.79867402886453</v>
      </c>
      <c r="P23" s="112"/>
      <c r="Q23" s="15"/>
      <c r="R23" s="15"/>
      <c r="S23" s="15"/>
      <c r="T23" s="1"/>
    </row>
    <row r="24" spans="1:20" ht="14.25">
      <c r="A24" s="79"/>
      <c r="B24" s="158">
        <f t="shared" si="7"/>
        <v>1.5125897248551119</v>
      </c>
      <c r="C24" s="14">
        <f>Emissions!B56</f>
        <v>2029</v>
      </c>
      <c r="D24" s="146">
        <f>Emissions!C56</f>
        <v>64.188941460089538</v>
      </c>
      <c r="E24" s="147">
        <f>Emissions!D56</f>
        <v>10147.594720702862</v>
      </c>
      <c r="F24" s="148">
        <f>Emissions!E56</f>
        <v>6.0515356163878069</v>
      </c>
      <c r="G24" s="148">
        <f>Emissions!F56</f>
        <v>17.957729135768467</v>
      </c>
      <c r="H24" s="148">
        <f>Emissions!I56</f>
        <v>1.0566825087029297</v>
      </c>
      <c r="I24" s="145">
        <f t="shared" si="3"/>
        <v>0</v>
      </c>
      <c r="J24" s="163">
        <f t="shared" si="4"/>
        <v>34.501822050389734</v>
      </c>
      <c r="K24" s="163">
        <f t="shared" si="0"/>
        <v>21.889410462576897</v>
      </c>
      <c r="L24" s="163">
        <f t="shared" si="1"/>
        <v>253.63807338782229</v>
      </c>
      <c r="M24" s="163">
        <f t="shared" si="2"/>
        <v>92.82476776467648</v>
      </c>
      <c r="N24" s="164">
        <f t="shared" si="5"/>
        <v>402.85407366546542</v>
      </c>
      <c r="O24" s="164">
        <f t="shared" si="6"/>
        <v>266.33400124680475</v>
      </c>
      <c r="P24" s="112"/>
      <c r="Q24" s="15"/>
      <c r="R24" s="15"/>
      <c r="S24" s="15"/>
      <c r="T24" s="1"/>
    </row>
    <row r="25" spans="1:20" ht="14.25">
      <c r="A25" s="79"/>
      <c r="B25" s="188">
        <f>B24*B$11</f>
        <v>1.5579674166007653</v>
      </c>
      <c r="C25" s="189">
        <f>Emissions!B57</f>
        <v>2030</v>
      </c>
      <c r="D25" s="190">
        <f>Emissions!C57</f>
        <v>62.080453117487679</v>
      </c>
      <c r="E25" s="191">
        <f>Emissions!D57</f>
        <v>10119.92228104495</v>
      </c>
      <c r="F25" s="192">
        <f>Emissions!E57</f>
        <v>5.9251241747172472</v>
      </c>
      <c r="G25" s="192">
        <f>Emissions!F57</f>
        <v>17.868112820114657</v>
      </c>
      <c r="H25" s="192">
        <f>Emissions!I57</f>
        <v>1.0485162306665039</v>
      </c>
      <c r="I25" s="189">
        <f>D25*I$4/1000</f>
        <v>0</v>
      </c>
      <c r="J25" s="193">
        <f>E25*J$4/1000</f>
        <v>34.407735755552828</v>
      </c>
      <c r="K25" s="193">
        <f>F25*K$4/1000</f>
        <v>21.432159260683672</v>
      </c>
      <c r="L25" s="193">
        <f>G25*L$4/1000</f>
        <v>252.37231703997355</v>
      </c>
      <c r="M25" s="193">
        <f>H25*M$4/1000</f>
        <v>92.107397262193686</v>
      </c>
      <c r="N25" s="194">
        <f>SUM(I25:M25)</f>
        <v>400.31960931840371</v>
      </c>
      <c r="O25" s="194">
        <f>N25/B25</f>
        <v>256.94992401820366</v>
      </c>
      <c r="P25" s="112"/>
      <c r="Q25" s="15"/>
      <c r="R25" s="15"/>
      <c r="S25" s="15"/>
      <c r="T25" s="1"/>
    </row>
    <row r="26" spans="1:20" ht="15.75">
      <c r="A26" s="79"/>
      <c r="B26" s="158"/>
      <c r="C26" s="14"/>
      <c r="D26" s="146">
        <f>SUM(D10:D25)</f>
        <v>1536.5997452043473</v>
      </c>
      <c r="E26" s="146">
        <f>SUM(E10:E25)</f>
        <v>162012.19508260163</v>
      </c>
      <c r="F26" s="146">
        <f>SUM(F10:F25)</f>
        <v>120.38003874727448</v>
      </c>
      <c r="G26" s="146">
        <f>SUM(G10:G25)</f>
        <v>322.2835396971364</v>
      </c>
      <c r="H26" s="146">
        <f>SUM(H10:H25)</f>
        <v>19.694738587900602</v>
      </c>
      <c r="I26" s="19"/>
      <c r="J26" s="159"/>
      <c r="K26" s="159"/>
      <c r="L26" s="159"/>
      <c r="M26" s="159"/>
      <c r="N26" s="162">
        <f>SUM(N10:N25)</f>
        <v>7268.3580506573599</v>
      </c>
      <c r="O26" s="162">
        <f>SUM(O10:O25)</f>
        <v>5956.2484714913471</v>
      </c>
      <c r="P26" s="62" t="s">
        <v>80</v>
      </c>
      <c r="Q26" s="15"/>
      <c r="R26" s="15"/>
      <c r="S26" s="15"/>
      <c r="T26" s="1"/>
    </row>
    <row r="27" spans="1:20" ht="15.75">
      <c r="A27" s="79"/>
      <c r="B27" s="158"/>
      <c r="C27" s="14"/>
      <c r="D27" s="146"/>
      <c r="E27" s="147"/>
      <c r="F27" s="148"/>
      <c r="G27" s="148"/>
      <c r="H27" s="148"/>
      <c r="I27" s="19"/>
      <c r="J27" s="159"/>
      <c r="K27" s="159"/>
      <c r="L27" s="159"/>
      <c r="M27" s="159"/>
      <c r="N27" s="157"/>
      <c r="O27" s="142"/>
      <c r="P27" s="62"/>
      <c r="Q27" s="15"/>
      <c r="R27" s="15"/>
      <c r="S27" s="15"/>
      <c r="T27" s="1"/>
    </row>
    <row r="28" spans="1:20" ht="16.5">
      <c r="A28" s="161" t="str">
        <f>Emissions!L37</f>
        <v>MBIE Scenario A</v>
      </c>
      <c r="B28" s="161"/>
      <c r="C28" s="77"/>
      <c r="D28" s="15"/>
      <c r="G28" s="78"/>
      <c r="H28" s="78"/>
      <c r="I28" s="156"/>
      <c r="K28" s="15"/>
      <c r="L28" s="15"/>
      <c r="M28" s="15"/>
      <c r="N28" s="15"/>
      <c r="O28" s="15"/>
      <c r="P28" s="15"/>
      <c r="Q28" s="15"/>
      <c r="R28" s="15"/>
      <c r="S28" s="15"/>
      <c r="T28" s="1"/>
    </row>
    <row r="29" spans="1:20" ht="14.25">
      <c r="A29" s="14"/>
      <c r="B29" s="14"/>
      <c r="H29" s="14"/>
      <c r="I29" s="14"/>
      <c r="J29" s="14"/>
      <c r="K29" s="14"/>
      <c r="L29" s="15"/>
      <c r="M29" s="15"/>
      <c r="N29" s="15"/>
      <c r="O29" s="15"/>
      <c r="P29" s="15"/>
      <c r="Q29" s="15"/>
      <c r="R29" s="15"/>
      <c r="S29" s="15"/>
      <c r="T29" s="1"/>
    </row>
    <row r="30" spans="1:20" ht="16.5">
      <c r="A30" s="14"/>
      <c r="B30" s="79" t="s">
        <v>1</v>
      </c>
      <c r="C30" s="14"/>
      <c r="D30" s="144" t="s">
        <v>111</v>
      </c>
      <c r="E30" s="45"/>
      <c r="F30" s="45"/>
      <c r="G30" s="149"/>
      <c r="H30" s="149"/>
      <c r="I30" s="165" t="s">
        <v>79</v>
      </c>
      <c r="J30" s="166"/>
      <c r="K30" s="166"/>
      <c r="L30" s="166"/>
      <c r="M30" s="167"/>
      <c r="N30" s="218" t="s">
        <v>3</v>
      </c>
      <c r="O30" s="218" t="s">
        <v>0</v>
      </c>
      <c r="Q30" s="15"/>
      <c r="R30" s="15"/>
      <c r="S30" s="15"/>
      <c r="T30" s="1"/>
    </row>
    <row r="31" spans="1:20" ht="16.5">
      <c r="B31" s="80">
        <v>0.03</v>
      </c>
      <c r="C31" s="14"/>
      <c r="D31" s="150" t="str">
        <f>Emissions!J40</f>
        <v>CO</v>
      </c>
      <c r="E31" s="150" t="str">
        <f>Emissions!K40</f>
        <v>CO2</v>
      </c>
      <c r="F31" s="150" t="str">
        <f>Emissions!L40</f>
        <v>VOC</v>
      </c>
      <c r="G31" s="150" t="str">
        <f>Emissions!M40</f>
        <v>NOX</v>
      </c>
      <c r="H31" s="150" t="str">
        <f>Emissions!P40</f>
        <v>PM Total</v>
      </c>
      <c r="I31" s="168" t="str">
        <f>D31</f>
        <v>CO</v>
      </c>
      <c r="J31" s="168" t="str">
        <f>E31</f>
        <v>CO2</v>
      </c>
      <c r="K31" s="168" t="str">
        <f>F31</f>
        <v>VOC</v>
      </c>
      <c r="L31" s="168" t="str">
        <f>G31</f>
        <v>NOX</v>
      </c>
      <c r="M31" s="168" t="str">
        <f>H31</f>
        <v>PM Total</v>
      </c>
      <c r="N31" s="170" t="s">
        <v>114</v>
      </c>
      <c r="O31" s="170" t="s">
        <v>128</v>
      </c>
      <c r="P31" s="63"/>
      <c r="Q31" s="15"/>
      <c r="R31" s="15"/>
      <c r="S31" s="15"/>
      <c r="T31" s="1"/>
    </row>
    <row r="32" spans="1:20" ht="16.5">
      <c r="A32" s="79" t="s">
        <v>2</v>
      </c>
      <c r="C32" s="14">
        <f>Emissions!B63</f>
        <v>0</v>
      </c>
      <c r="D32" s="150" t="str">
        <f>Emissions!J41</f>
        <v>kt</v>
      </c>
      <c r="E32" s="150" t="str">
        <f>Emissions!K41</f>
        <v>kt</v>
      </c>
      <c r="F32" s="150" t="str">
        <f>Emissions!L41</f>
        <v>kt</v>
      </c>
      <c r="G32" s="150" t="str">
        <f>Emissions!M41</f>
        <v>kt</v>
      </c>
      <c r="H32" s="150" t="str">
        <f>Emissions!P41</f>
        <v>kt</v>
      </c>
      <c r="I32" s="169" t="s">
        <v>114</v>
      </c>
      <c r="J32" s="169" t="s">
        <v>114</v>
      </c>
      <c r="K32" s="169" t="s">
        <v>114</v>
      </c>
      <c r="L32" s="169" t="s">
        <v>114</v>
      </c>
      <c r="M32" s="169" t="s">
        <v>114</v>
      </c>
      <c r="N32" s="171"/>
      <c r="O32" s="171"/>
      <c r="P32" s="112"/>
      <c r="Q32" s="15"/>
      <c r="R32" s="15"/>
      <c r="S32" s="15"/>
      <c r="T32" s="1"/>
    </row>
    <row r="33" spans="1:20" ht="14.25">
      <c r="A33" s="79"/>
      <c r="B33" s="79">
        <f>1</f>
        <v>1</v>
      </c>
      <c r="C33" s="14">
        <f>Emissions!B42</f>
        <v>2015</v>
      </c>
      <c r="D33" s="146">
        <f>Emissions!J42</f>
        <v>145.16494845022837</v>
      </c>
      <c r="E33" s="147">
        <f>Emissions!K42</f>
        <v>9955.597340904189</v>
      </c>
      <c r="F33" s="148">
        <f>Emissions!L42</f>
        <v>9.4804515215027294</v>
      </c>
      <c r="G33" s="148">
        <f>Emissions!M42</f>
        <v>24.098686738677142</v>
      </c>
      <c r="H33" s="148">
        <f>Emissions!P42</f>
        <v>1.5695639649133135</v>
      </c>
      <c r="I33" s="172">
        <f>D33*I$4/1000</f>
        <v>0</v>
      </c>
      <c r="J33" s="173">
        <f t="shared" ref="J33:J47" si="8">E33*J$4/1000</f>
        <v>33.849030959074241</v>
      </c>
      <c r="K33" s="173">
        <f t="shared" ref="K33:K47" si="9">F33*K$4/1000</f>
        <v>34.292369388483507</v>
      </c>
      <c r="L33" s="173">
        <f t="shared" ref="L33:L47" si="10">G33*L$4/1000</f>
        <v>340.37402108934117</v>
      </c>
      <c r="M33" s="173">
        <f t="shared" ref="M33:M47" si="11">H33*M$4/1000</f>
        <v>137.87907846957927</v>
      </c>
      <c r="N33" s="164">
        <f>SUM(I33:M33)</f>
        <v>546.39449990647813</v>
      </c>
      <c r="O33" s="164">
        <f>N33/B33</f>
        <v>546.39449990647813</v>
      </c>
      <c r="P33" s="112"/>
      <c r="Q33" s="15"/>
      <c r="R33" s="15"/>
      <c r="S33" s="15"/>
      <c r="T33" s="1"/>
    </row>
    <row r="34" spans="1:20" ht="14.25">
      <c r="A34" s="79"/>
      <c r="B34" s="79">
        <f>B33+B$8</f>
        <v>1.03</v>
      </c>
      <c r="C34" s="14">
        <f>Emissions!B43</f>
        <v>2016</v>
      </c>
      <c r="D34" s="146">
        <f>Emissions!J43</f>
        <v>134.31928556716917</v>
      </c>
      <c r="E34" s="147">
        <f>Emissions!K43</f>
        <v>9946.8966335607856</v>
      </c>
      <c r="F34" s="148">
        <f>Emissions!L43</f>
        <v>8.9291097801404202</v>
      </c>
      <c r="G34" s="148">
        <f>Emissions!M43</f>
        <v>23.098838526303339</v>
      </c>
      <c r="H34" s="148">
        <f>Emissions!P43</f>
        <v>1.4975283648041968</v>
      </c>
      <c r="I34" s="172">
        <f t="shared" ref="I34:I47" si="12">D34*I$4/1000</f>
        <v>0</v>
      </c>
      <c r="J34" s="173">
        <f t="shared" si="8"/>
        <v>33.819448554106671</v>
      </c>
      <c r="K34" s="173">
        <f t="shared" si="9"/>
        <v>32.298074643006117</v>
      </c>
      <c r="L34" s="173">
        <f t="shared" si="10"/>
        <v>326.25199194248063</v>
      </c>
      <c r="M34" s="173">
        <f t="shared" si="11"/>
        <v>131.55107758393416</v>
      </c>
      <c r="N34" s="164">
        <f t="shared" ref="N34:N47" si="13">SUM(I34:M34)</f>
        <v>523.92059272352753</v>
      </c>
      <c r="O34" s="164">
        <f t="shared" ref="O34:O47" si="14">N34/B34</f>
        <v>508.66076963449274</v>
      </c>
      <c r="P34" s="112"/>
      <c r="Q34" s="15"/>
      <c r="R34" s="15"/>
      <c r="S34" s="15"/>
      <c r="T34" s="1"/>
    </row>
    <row r="35" spans="1:20" ht="14.25">
      <c r="A35" s="79"/>
      <c r="B35" s="158">
        <f>B34*B$11</f>
        <v>1.0609</v>
      </c>
      <c r="C35" s="14">
        <f>Emissions!B44</f>
        <v>2017</v>
      </c>
      <c r="D35" s="146">
        <f>Emissions!J44</f>
        <v>119.73623867332711</v>
      </c>
      <c r="E35" s="147">
        <f>Emissions!K44</f>
        <v>9738.478417471928</v>
      </c>
      <c r="F35" s="148">
        <f>Emissions!L44</f>
        <v>7.9941419058666643</v>
      </c>
      <c r="G35" s="148">
        <f>Emissions!M44</f>
        <v>21.417357224515719</v>
      </c>
      <c r="H35" s="148">
        <f>Emissions!P44</f>
        <v>1.4227043991850397</v>
      </c>
      <c r="I35" s="172">
        <f t="shared" si="12"/>
        <v>0</v>
      </c>
      <c r="J35" s="173">
        <f t="shared" si="8"/>
        <v>33.110826619404556</v>
      </c>
      <c r="K35" s="173">
        <f t="shared" si="9"/>
        <v>28.916140392486501</v>
      </c>
      <c r="L35" s="173">
        <f t="shared" si="10"/>
        <v>302.50245910352186</v>
      </c>
      <c r="M35" s="173">
        <f t="shared" si="11"/>
        <v>124.9781314296953</v>
      </c>
      <c r="N35" s="164">
        <f t="shared" si="13"/>
        <v>489.50755754510817</v>
      </c>
      <c r="O35" s="164">
        <f t="shared" si="14"/>
        <v>461.40782123207481</v>
      </c>
      <c r="P35" s="112"/>
      <c r="Q35" s="15"/>
      <c r="R35" s="15"/>
      <c r="S35" s="15"/>
      <c r="T35" s="1"/>
    </row>
    <row r="36" spans="1:20" ht="14.25">
      <c r="A36" s="79"/>
      <c r="B36" s="158">
        <f t="shared" ref="B36:B47" si="15">B35*B$11</f>
        <v>1.092727</v>
      </c>
      <c r="C36" s="14">
        <f>Emissions!B45</f>
        <v>2018</v>
      </c>
      <c r="D36" s="146">
        <f>Emissions!J45</f>
        <v>110.25159053091262</v>
      </c>
      <c r="E36" s="147">
        <f>Emissions!K45</f>
        <v>9724.5357814613835</v>
      </c>
      <c r="F36" s="148">
        <f>Emissions!L45</f>
        <v>7.4673353327327332</v>
      </c>
      <c r="G36" s="148">
        <f>Emissions!M45</f>
        <v>20.448869300078169</v>
      </c>
      <c r="H36" s="148">
        <f>Emissions!P45</f>
        <v>1.3569809273977813</v>
      </c>
      <c r="I36" s="172">
        <f t="shared" si="12"/>
        <v>0</v>
      </c>
      <c r="J36" s="173">
        <f t="shared" si="8"/>
        <v>33.063421656968707</v>
      </c>
      <c r="K36" s="173">
        <f t="shared" si="9"/>
        <v>27.010593429747917</v>
      </c>
      <c r="L36" s="173">
        <f t="shared" si="10"/>
        <v>288.82336808947872</v>
      </c>
      <c r="M36" s="173">
        <f t="shared" si="11"/>
        <v>119.20462240016742</v>
      </c>
      <c r="N36" s="164">
        <f t="shared" si="13"/>
        <v>468.10200557636279</v>
      </c>
      <c r="O36" s="164">
        <f t="shared" si="14"/>
        <v>428.37964612969461</v>
      </c>
      <c r="P36" s="112"/>
      <c r="Q36" s="15"/>
      <c r="R36" s="15"/>
      <c r="S36" s="15"/>
      <c r="T36" s="1"/>
    </row>
    <row r="37" spans="1:20" ht="14.25">
      <c r="A37" s="79"/>
      <c r="B37" s="158">
        <f t="shared" si="15"/>
        <v>1.1255088100000001</v>
      </c>
      <c r="C37" s="14">
        <f>Emissions!B46</f>
        <v>2019</v>
      </c>
      <c r="D37" s="146">
        <f>Emissions!J46</f>
        <v>101.25953875937539</v>
      </c>
      <c r="E37" s="147">
        <f>Emissions!K46</f>
        <v>9714.4739094172091</v>
      </c>
      <c r="F37" s="148">
        <f>Emissions!L46</f>
        <v>6.9600653368383334</v>
      </c>
      <c r="G37" s="148">
        <f>Emissions!M46</f>
        <v>19.606456583623039</v>
      </c>
      <c r="H37" s="148">
        <f>Emissions!P46</f>
        <v>1.2989629038973056</v>
      </c>
      <c r="I37" s="172">
        <f t="shared" si="12"/>
        <v>0</v>
      </c>
      <c r="J37" s="173">
        <f t="shared" si="8"/>
        <v>33.029211292018509</v>
      </c>
      <c r="K37" s="173">
        <f t="shared" si="9"/>
        <v>25.17571351506766</v>
      </c>
      <c r="L37" s="173">
        <f t="shared" si="10"/>
        <v>276.9249851267079</v>
      </c>
      <c r="M37" s="173">
        <f t="shared" si="11"/>
        <v>114.10800206885534</v>
      </c>
      <c r="N37" s="164">
        <f t="shared" si="13"/>
        <v>449.23791200264941</v>
      </c>
      <c r="O37" s="164">
        <f t="shared" si="14"/>
        <v>399.14206624704195</v>
      </c>
      <c r="P37" s="112"/>
      <c r="Q37" s="15"/>
      <c r="R37" s="15"/>
      <c r="S37" s="15"/>
      <c r="T37" s="1"/>
    </row>
    <row r="38" spans="1:20" ht="14.25">
      <c r="A38" s="79"/>
      <c r="B38" s="181">
        <f t="shared" si="15"/>
        <v>1.1592740743000001</v>
      </c>
      <c r="C38" s="182">
        <f>Emissions!B47</f>
        <v>2020</v>
      </c>
      <c r="D38" s="183">
        <f>Emissions!J47</f>
        <v>92.62097311193493</v>
      </c>
      <c r="E38" s="184">
        <f>Emissions!K47</f>
        <v>9703.1162025923641</v>
      </c>
      <c r="F38" s="185">
        <f>Emissions!L47</f>
        <v>6.4376297183644304</v>
      </c>
      <c r="G38" s="185">
        <f>Emissions!M47</f>
        <v>18.821643867567193</v>
      </c>
      <c r="H38" s="185">
        <f>Emissions!P47</f>
        <v>1.2447353991400925</v>
      </c>
      <c r="I38" s="182">
        <f t="shared" si="12"/>
        <v>0</v>
      </c>
      <c r="J38" s="186">
        <f t="shared" si="8"/>
        <v>32.990595088814032</v>
      </c>
      <c r="K38" s="186">
        <f t="shared" si="9"/>
        <v>23.28597702205639</v>
      </c>
      <c r="L38" s="186">
        <f t="shared" si="10"/>
        <v>265.84015453561818</v>
      </c>
      <c r="M38" s="186">
        <f t="shared" si="11"/>
        <v>109.34436162426715</v>
      </c>
      <c r="N38" s="187">
        <f t="shared" si="13"/>
        <v>431.46108827075574</v>
      </c>
      <c r="O38" s="187">
        <f t="shared" si="14"/>
        <v>372.18212486230505</v>
      </c>
      <c r="P38" s="112"/>
      <c r="Q38" s="15"/>
      <c r="R38" s="15"/>
      <c r="S38" s="15"/>
      <c r="T38" s="1"/>
    </row>
    <row r="39" spans="1:20" ht="14.25">
      <c r="A39" s="79"/>
      <c r="B39" s="158">
        <f t="shared" si="15"/>
        <v>1.1940522965290001</v>
      </c>
      <c r="C39" s="14">
        <f>Emissions!B48</f>
        <v>2021</v>
      </c>
      <c r="D39" s="146">
        <f>Emissions!J48</f>
        <v>85.807951430512688</v>
      </c>
      <c r="E39" s="147">
        <f>Emissions!K48</f>
        <v>9687.234843399423</v>
      </c>
      <c r="F39" s="148">
        <f>Emissions!L48</f>
        <v>6.1001072954143991</v>
      </c>
      <c r="G39" s="148">
        <f>Emissions!M48</f>
        <v>18.244770758889715</v>
      </c>
      <c r="H39" s="148">
        <f>Emissions!P48</f>
        <v>1.203784418945181</v>
      </c>
      <c r="I39" s="172">
        <f t="shared" si="12"/>
        <v>0</v>
      </c>
      <c r="J39" s="173">
        <f t="shared" si="8"/>
        <v>32.936598467558042</v>
      </c>
      <c r="K39" s="173">
        <f t="shared" si="9"/>
        <v>22.065102301222019</v>
      </c>
      <c r="L39" s="173">
        <f t="shared" si="10"/>
        <v>257.69229893717488</v>
      </c>
      <c r="M39" s="173">
        <f t="shared" si="11"/>
        <v>105.74700367140905</v>
      </c>
      <c r="N39" s="164">
        <f t="shared" si="13"/>
        <v>418.44100337736398</v>
      </c>
      <c r="O39" s="164">
        <f t="shared" si="14"/>
        <v>350.43775267945415</v>
      </c>
      <c r="P39" s="112"/>
      <c r="Q39" s="15"/>
      <c r="R39" s="15"/>
      <c r="S39" s="15"/>
      <c r="T39" s="1"/>
    </row>
    <row r="40" spans="1:20" ht="14.25">
      <c r="A40" s="79"/>
      <c r="B40" s="158">
        <f t="shared" si="15"/>
        <v>1.2298738654248702</v>
      </c>
      <c r="C40" s="14">
        <f>Emissions!B49</f>
        <v>2022</v>
      </c>
      <c r="D40" s="146">
        <f>Emissions!J49</f>
        <v>79.83969879026084</v>
      </c>
      <c r="E40" s="147">
        <f>Emissions!K49</f>
        <v>9663.6741495960632</v>
      </c>
      <c r="F40" s="148">
        <f>Emissions!L49</f>
        <v>5.8227988610836698</v>
      </c>
      <c r="G40" s="148">
        <f>Emissions!M49</f>
        <v>17.765315653371726</v>
      </c>
      <c r="H40" s="148">
        <f>Emissions!P49</f>
        <v>1.1713823122727742</v>
      </c>
      <c r="I40" s="172">
        <f t="shared" si="12"/>
        <v>0</v>
      </c>
      <c r="J40" s="173">
        <f t="shared" si="8"/>
        <v>32.856492108626611</v>
      </c>
      <c r="K40" s="173">
        <f t="shared" si="9"/>
        <v>21.062031588498826</v>
      </c>
      <c r="L40" s="173">
        <f t="shared" si="10"/>
        <v>250.92039207077067</v>
      </c>
      <c r="M40" s="173">
        <f t="shared" si="11"/>
        <v>102.90062549993314</v>
      </c>
      <c r="N40" s="164">
        <f t="shared" si="13"/>
        <v>407.73954126782922</v>
      </c>
      <c r="O40" s="164">
        <f t="shared" si="14"/>
        <v>331.52955984390496</v>
      </c>
      <c r="P40" s="112"/>
      <c r="Q40" s="15"/>
      <c r="R40" s="15"/>
      <c r="S40" s="15"/>
      <c r="T40" s="1"/>
    </row>
    <row r="41" spans="1:20" ht="14.25">
      <c r="A41" s="79"/>
      <c r="B41" s="158">
        <f t="shared" si="15"/>
        <v>1.2667700813876164</v>
      </c>
      <c r="C41" s="14">
        <f>Emissions!B50</f>
        <v>2023</v>
      </c>
      <c r="D41" s="146">
        <f>Emissions!J50</f>
        <v>74.939505130577317</v>
      </c>
      <c r="E41" s="147">
        <f>Emissions!K50</f>
        <v>9633.5456646523362</v>
      </c>
      <c r="F41" s="148">
        <f>Emissions!L50</f>
        <v>5.6004069677228729</v>
      </c>
      <c r="G41" s="148">
        <f>Emissions!M50</f>
        <v>17.375310481567787</v>
      </c>
      <c r="H41" s="148">
        <f>Emissions!P50</f>
        <v>1.1406926438622458</v>
      </c>
      <c r="I41" s="172">
        <f t="shared" si="12"/>
        <v>0</v>
      </c>
      <c r="J41" s="173">
        <f t="shared" si="8"/>
        <v>32.754055259817939</v>
      </c>
      <c r="K41" s="173">
        <f t="shared" si="9"/>
        <v>20.257603134976833</v>
      </c>
      <c r="L41" s="173">
        <f t="shared" si="10"/>
        <v>245.41189154491039</v>
      </c>
      <c r="M41" s="173">
        <f t="shared" si="11"/>
        <v>100.20467726617363</v>
      </c>
      <c r="N41" s="164">
        <f t="shared" si="13"/>
        <v>398.62822720587877</v>
      </c>
      <c r="O41" s="164">
        <f t="shared" si="14"/>
        <v>314.68080361451428</v>
      </c>
      <c r="P41" s="112"/>
      <c r="R41" s="15"/>
      <c r="S41" s="15"/>
      <c r="T41" s="1"/>
    </row>
    <row r="42" spans="1:20" ht="14.25">
      <c r="A42" s="79"/>
      <c r="B42" s="158">
        <f t="shared" si="15"/>
        <v>1.3047731838292449</v>
      </c>
      <c r="C42" s="14">
        <f>Emissions!B51</f>
        <v>2024</v>
      </c>
      <c r="D42" s="146">
        <f>Emissions!J51</f>
        <v>70.52746946115694</v>
      </c>
      <c r="E42" s="147">
        <f>Emissions!K51</f>
        <v>9604.5767064360243</v>
      </c>
      <c r="F42" s="148">
        <f>Emissions!L51</f>
        <v>5.4371814588796088</v>
      </c>
      <c r="G42" s="148">
        <f>Emissions!M51</f>
        <v>17.086981967022982</v>
      </c>
      <c r="H42" s="148">
        <f>Emissions!P51</f>
        <v>1.1194091340046106</v>
      </c>
      <c r="I42" s="172">
        <f t="shared" si="12"/>
        <v>0</v>
      </c>
      <c r="J42" s="173">
        <f t="shared" si="8"/>
        <v>32.65556080188248</v>
      </c>
      <c r="K42" s="173">
        <f t="shared" si="9"/>
        <v>19.667189331353569</v>
      </c>
      <c r="L42" s="173">
        <f t="shared" si="10"/>
        <v>241.33948971843145</v>
      </c>
      <c r="M42" s="173">
        <f t="shared" si="11"/>
        <v>98.335017417088721</v>
      </c>
      <c r="N42" s="164">
        <f t="shared" si="13"/>
        <v>391.99725726875624</v>
      </c>
      <c r="O42" s="164">
        <f t="shared" si="14"/>
        <v>300.43325700358412</v>
      </c>
      <c r="P42" s="112"/>
      <c r="Q42" s="15"/>
      <c r="R42" s="15"/>
      <c r="S42" s="15"/>
      <c r="T42" s="1"/>
    </row>
    <row r="43" spans="1:20" ht="14.25">
      <c r="A43" s="79"/>
      <c r="B43" s="158">
        <f t="shared" si="15"/>
        <v>1.3439163793441222</v>
      </c>
      <c r="C43" s="14">
        <f>Emissions!B52</f>
        <v>2025</v>
      </c>
      <c r="D43" s="146">
        <f>Emissions!J52</f>
        <v>65.943829700444496</v>
      </c>
      <c r="E43" s="147">
        <f>Emissions!K52</f>
        <v>9573.7681354683045</v>
      </c>
      <c r="F43" s="148">
        <f>Emissions!L52</f>
        <v>5.1310564778775642</v>
      </c>
      <c r="G43" s="148">
        <f>Emissions!M52</f>
        <v>16.763387768895317</v>
      </c>
      <c r="H43" s="148">
        <f>Emissions!P52</f>
        <v>1.0912308590971915</v>
      </c>
      <c r="I43" s="172">
        <f t="shared" si="12"/>
        <v>0</v>
      </c>
      <c r="J43" s="173">
        <f t="shared" si="8"/>
        <v>32.550811660592231</v>
      </c>
      <c r="K43" s="173">
        <f t="shared" si="9"/>
        <v>18.55988437823456</v>
      </c>
      <c r="L43" s="173">
        <f t="shared" si="10"/>
        <v>236.76898927530482</v>
      </c>
      <c r="M43" s="173">
        <f t="shared" si="11"/>
        <v>95.859683716807197</v>
      </c>
      <c r="N43" s="164">
        <f t="shared" si="13"/>
        <v>383.7393690309388</v>
      </c>
      <c r="O43" s="164">
        <f t="shared" si="14"/>
        <v>285.53812940223031</v>
      </c>
      <c r="P43" s="112"/>
      <c r="Q43" s="15"/>
      <c r="R43" s="15"/>
      <c r="S43" s="15"/>
      <c r="T43" s="1"/>
    </row>
    <row r="44" spans="1:20" ht="14.25">
      <c r="A44" s="79"/>
      <c r="B44" s="158">
        <f t="shared" si="15"/>
        <v>1.3842338707244459</v>
      </c>
      <c r="C44" s="14">
        <f>Emissions!B53</f>
        <v>2026</v>
      </c>
      <c r="D44" s="146">
        <f>Emissions!J53</f>
        <v>61.235955264903382</v>
      </c>
      <c r="E44" s="147">
        <f>Emissions!K53</f>
        <v>9543.1342133695944</v>
      </c>
      <c r="F44" s="148">
        <f>Emissions!L53</f>
        <v>4.8798543578309275</v>
      </c>
      <c r="G44" s="148">
        <f>Emissions!M53</f>
        <v>16.489453382292083</v>
      </c>
      <c r="H44" s="148">
        <f>Emissions!P53</f>
        <v>1.0713098931636067</v>
      </c>
      <c r="I44" s="172">
        <f t="shared" si="12"/>
        <v>0</v>
      </c>
      <c r="J44" s="173">
        <f t="shared" si="8"/>
        <v>32.446656325456622</v>
      </c>
      <c r="K44" s="173">
        <f t="shared" si="9"/>
        <v>17.651244544754984</v>
      </c>
      <c r="L44" s="173">
        <f t="shared" si="10"/>
        <v>232.89989260236706</v>
      </c>
      <c r="M44" s="173">
        <f t="shared" si="11"/>
        <v>94.109717174157723</v>
      </c>
      <c r="N44" s="164">
        <f t="shared" si="13"/>
        <v>377.10751064673639</v>
      </c>
      <c r="O44" s="164">
        <f t="shared" si="14"/>
        <v>272.43048925639658</v>
      </c>
      <c r="P44" s="112"/>
      <c r="Q44" s="15"/>
      <c r="R44" s="15"/>
      <c r="S44" s="15"/>
      <c r="T44" s="1"/>
    </row>
    <row r="45" spans="1:20" ht="14.25">
      <c r="A45" s="79"/>
      <c r="B45" s="158">
        <f t="shared" si="15"/>
        <v>1.4257608868461793</v>
      </c>
      <c r="C45" s="14">
        <f>Emissions!B54</f>
        <v>2027</v>
      </c>
      <c r="D45" s="146">
        <f>Emissions!J54</f>
        <v>57.380902284318587</v>
      </c>
      <c r="E45" s="147">
        <f>Emissions!K54</f>
        <v>9509.3349488230378</v>
      </c>
      <c r="F45" s="148">
        <f>Emissions!L54</f>
        <v>4.6681493590079333</v>
      </c>
      <c r="G45" s="148">
        <f>Emissions!M54</f>
        <v>16.283272449359149</v>
      </c>
      <c r="H45" s="148">
        <f>Emissions!P54</f>
        <v>1.0561613860909962</v>
      </c>
      <c r="I45" s="172">
        <f t="shared" si="12"/>
        <v>0</v>
      </c>
      <c r="J45" s="173">
        <f t="shared" si="8"/>
        <v>32.331738825998329</v>
      </c>
      <c r="K45" s="173">
        <f t="shared" si="9"/>
        <v>16.885472365596598</v>
      </c>
      <c r="L45" s="173">
        <f t="shared" si="10"/>
        <v>229.98775743187656</v>
      </c>
      <c r="M45" s="173">
        <f t="shared" si="11"/>
        <v>92.778989505803779</v>
      </c>
      <c r="N45" s="164">
        <f t="shared" si="13"/>
        <v>371.98395812927527</v>
      </c>
      <c r="O45" s="164">
        <f t="shared" si="14"/>
        <v>260.90206398641891</v>
      </c>
      <c r="P45" s="112"/>
      <c r="Q45" s="15"/>
      <c r="R45" s="15"/>
      <c r="S45" s="15"/>
      <c r="T45" s="1"/>
    </row>
    <row r="46" spans="1:20" ht="14.25">
      <c r="A46" s="79"/>
      <c r="B46" s="158">
        <f t="shared" si="15"/>
        <v>1.4685337134515648</v>
      </c>
      <c r="C46" s="14">
        <f>Emissions!B55</f>
        <v>2028</v>
      </c>
      <c r="D46" s="146">
        <f>Emissions!J55</f>
        <v>53.966645850656633</v>
      </c>
      <c r="E46" s="147">
        <f>Emissions!K55</f>
        <v>9475.6620555235877</v>
      </c>
      <c r="F46" s="148">
        <f>Emissions!L55</f>
        <v>4.4732774089430256</v>
      </c>
      <c r="G46" s="148">
        <f>Emissions!M55</f>
        <v>16.084680760066909</v>
      </c>
      <c r="H46" s="148">
        <f>Emissions!P55</f>
        <v>1.041426603217712</v>
      </c>
      <c r="I46" s="172">
        <f t="shared" si="12"/>
        <v>0</v>
      </c>
      <c r="J46" s="173">
        <f t="shared" si="8"/>
        <v>32.217250988780194</v>
      </c>
      <c r="K46" s="173">
        <f t="shared" si="9"/>
        <v>16.180588122486128</v>
      </c>
      <c r="L46" s="173">
        <f t="shared" si="10"/>
        <v>227.18281405166996</v>
      </c>
      <c r="M46" s="173">
        <f t="shared" si="11"/>
        <v>91.484605632681422</v>
      </c>
      <c r="N46" s="164">
        <f t="shared" si="13"/>
        <v>367.06525879561775</v>
      </c>
      <c r="O46" s="164">
        <f t="shared" si="14"/>
        <v>249.9535798418184</v>
      </c>
      <c r="P46" s="112"/>
      <c r="Q46" s="15"/>
      <c r="R46" s="15"/>
      <c r="S46" s="15"/>
      <c r="T46" s="1"/>
    </row>
    <row r="47" spans="1:20" ht="14.25">
      <c r="A47" s="79"/>
      <c r="B47" s="158">
        <f t="shared" si="15"/>
        <v>1.5125897248551119</v>
      </c>
      <c r="C47" s="14">
        <f>Emissions!B56</f>
        <v>2029</v>
      </c>
      <c r="D47" s="146">
        <f>Emissions!J56</f>
        <v>50.926509017027584</v>
      </c>
      <c r="E47" s="147">
        <f>Emissions!K56</f>
        <v>9441.7184103295931</v>
      </c>
      <c r="F47" s="148">
        <f>Emissions!L56</f>
        <v>4.3121215206416066</v>
      </c>
      <c r="G47" s="148">
        <f>Emissions!M56</f>
        <v>15.981169420915871</v>
      </c>
      <c r="H47" s="148">
        <f>Emissions!P56</f>
        <v>1.0315469233412737</v>
      </c>
      <c r="I47" s="172">
        <f t="shared" si="12"/>
        <v>0</v>
      </c>
      <c r="J47" s="173">
        <f t="shared" si="8"/>
        <v>32.101842595120615</v>
      </c>
      <c r="K47" s="173">
        <f t="shared" si="9"/>
        <v>15.59766048046118</v>
      </c>
      <c r="L47" s="173">
        <f t="shared" si="10"/>
        <v>225.72080198780779</v>
      </c>
      <c r="M47" s="173">
        <f t="shared" si="11"/>
        <v>90.616720546511672</v>
      </c>
      <c r="N47" s="164">
        <f t="shared" si="13"/>
        <v>364.03702560990126</v>
      </c>
      <c r="O47" s="164">
        <f t="shared" si="14"/>
        <v>240.67135960795429</v>
      </c>
      <c r="P47" s="112"/>
      <c r="Q47" s="15"/>
      <c r="R47" s="15"/>
      <c r="S47" s="15"/>
      <c r="T47" s="1"/>
    </row>
    <row r="48" spans="1:20" ht="14.25">
      <c r="A48" s="79"/>
      <c r="B48" s="181">
        <f>B47*B$11</f>
        <v>1.5579674166007653</v>
      </c>
      <c r="C48" s="182">
        <f>Emissions!B57</f>
        <v>2030</v>
      </c>
      <c r="D48" s="183">
        <f>Emissions!J57</f>
        <v>48.973321902585141</v>
      </c>
      <c r="E48" s="184">
        <f>Emissions!K57</f>
        <v>9407.9576700169473</v>
      </c>
      <c r="F48" s="185">
        <f>Emissions!L57</f>
        <v>4.1992668440501477</v>
      </c>
      <c r="G48" s="185">
        <f>Emissions!M57</f>
        <v>15.918982880870338</v>
      </c>
      <c r="H48" s="185">
        <f>Emissions!P57</f>
        <v>1.0242061420354782</v>
      </c>
      <c r="I48" s="182">
        <f>D48*I$4/1000</f>
        <v>0</v>
      </c>
      <c r="J48" s="186">
        <f>E48*J$4/1000</f>
        <v>31.98705607805762</v>
      </c>
      <c r="K48" s="186">
        <f>F48*K$4/1000</f>
        <v>15.189446351828758</v>
      </c>
      <c r="L48" s="186">
        <f>G48*L$4/1000</f>
        <v>224.84246853659278</v>
      </c>
      <c r="M48" s="186">
        <f>H48*M$4/1000</f>
        <v>89.97186618930445</v>
      </c>
      <c r="N48" s="187">
        <f>SUM(I48:M48)</f>
        <v>361.99083715578365</v>
      </c>
      <c r="O48" s="187">
        <f>N48/B48</f>
        <v>232.34814367657927</v>
      </c>
      <c r="P48" s="112"/>
      <c r="Q48" s="15"/>
      <c r="R48" s="15"/>
      <c r="S48" s="15"/>
      <c r="T48" s="1"/>
    </row>
    <row r="49" spans="1:20" ht="15.75">
      <c r="A49" s="79"/>
      <c r="B49" s="158"/>
      <c r="C49" s="14"/>
      <c r="D49" s="146">
        <f>SUM(D33:D48)</f>
        <v>1352.8943639253914</v>
      </c>
      <c r="E49" s="146">
        <f>SUM(E33:E48)</f>
        <v>154323.70508302277</v>
      </c>
      <c r="F49" s="146">
        <f>SUM(F33:F48)</f>
        <v>97.89295414689704</v>
      </c>
      <c r="G49" s="146">
        <f>SUM(G33:G48)</f>
        <v>295.4851777640165</v>
      </c>
      <c r="H49" s="146">
        <f>SUM(H33:H48)</f>
        <v>19.3416262753688</v>
      </c>
      <c r="I49" s="19"/>
      <c r="J49" s="159"/>
      <c r="K49" s="159"/>
      <c r="L49" s="159"/>
      <c r="M49" s="159"/>
      <c r="N49" s="162">
        <f>SUM(N33:N48)</f>
        <v>6751.353644512963</v>
      </c>
      <c r="O49" s="162">
        <f>SUM(O33:O48)</f>
        <v>5555.0920669249435</v>
      </c>
      <c r="P49" s="62" t="s">
        <v>80</v>
      </c>
      <c r="Q49" s="15"/>
      <c r="R49" s="15"/>
      <c r="S49" s="15"/>
      <c r="T49" s="1"/>
    </row>
    <row r="51" spans="1:20" ht="15.75">
      <c r="B51" s="209"/>
      <c r="C51" s="217" t="s">
        <v>115</v>
      </c>
      <c r="D51" s="211">
        <f>D26-D49</f>
        <v>183.70538127895588</v>
      </c>
      <c r="E51" s="212">
        <f>E26-E49</f>
        <v>7688.4899995788583</v>
      </c>
      <c r="F51" s="211">
        <f>F26-F49</f>
        <v>22.487084600377443</v>
      </c>
      <c r="G51" s="211">
        <f>G26-G49</f>
        <v>26.798361933119907</v>
      </c>
      <c r="H51" s="213">
        <f>H26-H49</f>
        <v>0.35311231253180253</v>
      </c>
      <c r="L51" s="174"/>
      <c r="M51" s="217" t="s">
        <v>115</v>
      </c>
      <c r="N51" s="175">
        <f>N26-N49</f>
        <v>517.00440614439685</v>
      </c>
      <c r="O51" s="175">
        <f>O26-O49</f>
        <v>401.15640456640358</v>
      </c>
      <c r="P51" s="176" t="s">
        <v>80</v>
      </c>
    </row>
    <row r="52" spans="1:20" ht="15.75">
      <c r="B52" s="214"/>
      <c r="C52" s="215"/>
      <c r="D52" s="210" t="s">
        <v>181</v>
      </c>
      <c r="E52" s="179"/>
      <c r="F52" s="179"/>
      <c r="G52" s="179"/>
      <c r="H52" s="216"/>
      <c r="L52" s="177"/>
      <c r="M52" s="178"/>
      <c r="N52" s="179" t="s">
        <v>130</v>
      </c>
      <c r="O52" s="179" t="s">
        <v>129</v>
      </c>
      <c r="P52" s="180"/>
    </row>
  </sheetData>
  <phoneticPr fontId="2" type="noConversion"/>
  <dataValidations count="1">
    <dataValidation type="list" allowBlank="1" showInputMessage="1" showErrorMessage="1" sqref="B8 B31">
      <formula1>$B$8:$B$8</formula1>
    </dataValidation>
  </dataValidations>
  <pageMargins left="0.23622047244094491" right="0.23622047244094491" top="0.35433070866141736" bottom="0.35433070866141736" header="0.31496062992125984" footer="0.31496062992125984"/>
  <pageSetup paperSize="9" scale="68" orientation="landscape" cellComments="asDisplayed" r:id="rId1"/>
  <headerFooter alignWithMargins="0"/>
  <colBreaks count="1" manualBreakCount="1">
    <brk id="25" max="16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T52"/>
  <sheetViews>
    <sheetView zoomScaleNormal="100" workbookViewId="0">
      <selection activeCell="D40" sqref="D40"/>
    </sheetView>
  </sheetViews>
  <sheetFormatPr defaultRowHeight="12.75"/>
  <cols>
    <col min="1" max="1" width="10.28515625" customWidth="1"/>
    <col min="2" max="13" width="12.140625" customWidth="1"/>
    <col min="14" max="14" width="15.28515625" customWidth="1"/>
    <col min="15" max="15" width="14.42578125" bestFit="1" customWidth="1"/>
    <col min="16" max="16" width="7.28515625" bestFit="1" customWidth="1"/>
    <col min="17" max="17" width="9.140625" bestFit="1" customWidth="1"/>
    <col min="18" max="18" width="10.140625" customWidth="1"/>
    <col min="19" max="19" width="9.5703125" bestFit="1" customWidth="1"/>
    <col min="21" max="21" width="9" bestFit="1" customWidth="1"/>
    <col min="22" max="22" width="9.28515625" bestFit="1" customWidth="1"/>
  </cols>
  <sheetData>
    <row r="1" spans="1:20" ht="21.75" customHeight="1">
      <c r="A1" s="76" t="s">
        <v>78</v>
      </c>
      <c r="B1" s="14"/>
      <c r="C1" s="14"/>
      <c r="D1" s="14"/>
      <c r="E1" s="14"/>
      <c r="F1" s="14"/>
      <c r="G1" s="14"/>
      <c r="H1" s="19"/>
      <c r="I1" s="19"/>
      <c r="J1" s="19"/>
      <c r="K1" s="19"/>
      <c r="L1" s="19"/>
      <c r="M1" s="19"/>
      <c r="N1" s="14"/>
      <c r="O1" s="14"/>
      <c r="P1" s="14"/>
      <c r="Q1" s="14"/>
      <c r="R1" s="14"/>
      <c r="S1" s="14"/>
    </row>
    <row r="2" spans="1:20" ht="15" customHeight="1">
      <c r="A2" s="15" t="str">
        <f>Assumptions!A2</f>
        <v>as at 08 June 2015</v>
      </c>
      <c r="B2" s="14"/>
      <c r="C2" s="14"/>
      <c r="D2" s="14"/>
      <c r="E2" s="14"/>
      <c r="F2" s="14"/>
      <c r="G2" s="14"/>
      <c r="H2" s="19"/>
      <c r="I2" s="19"/>
      <c r="J2" s="19"/>
      <c r="K2" s="19"/>
      <c r="L2" s="19"/>
      <c r="M2" s="19"/>
      <c r="N2" s="14"/>
      <c r="O2" s="14"/>
      <c r="P2" s="14"/>
      <c r="Q2" s="14"/>
      <c r="R2" s="14"/>
      <c r="S2" s="14"/>
    </row>
    <row r="3" spans="1:20" ht="14.25" customHeight="1">
      <c r="A3" s="19"/>
      <c r="B3" s="19"/>
      <c r="C3" s="19"/>
      <c r="D3" s="19"/>
      <c r="E3" s="19"/>
      <c r="F3" s="19"/>
      <c r="G3" s="19"/>
      <c r="H3" s="19"/>
      <c r="I3" s="53" t="s">
        <v>43</v>
      </c>
      <c r="J3" s="52" t="s">
        <v>76</v>
      </c>
      <c r="K3" s="52" t="s">
        <v>17</v>
      </c>
      <c r="L3" s="52" t="s">
        <v>182</v>
      </c>
      <c r="M3" s="52" t="s">
        <v>105</v>
      </c>
      <c r="O3" s="14"/>
      <c r="P3" s="14"/>
      <c r="Q3" s="14"/>
      <c r="R3" s="14"/>
      <c r="S3" s="14"/>
    </row>
    <row r="4" spans="1:20" ht="15" customHeight="1">
      <c r="A4" s="16"/>
      <c r="B4" s="19"/>
      <c r="C4" s="19"/>
      <c r="D4" s="19"/>
      <c r="E4" s="152"/>
      <c r="F4" s="71"/>
      <c r="G4" s="41"/>
      <c r="H4" s="155" t="s">
        <v>112</v>
      </c>
      <c r="I4" s="153">
        <v>0</v>
      </c>
      <c r="J4" s="153">
        <f>'Pollutant Costs'!G13</f>
        <v>3.4</v>
      </c>
      <c r="K4" s="154">
        <f>'Pollutant Costs'!E13</f>
        <v>3617.1662616178733</v>
      </c>
      <c r="L4" s="154">
        <f>'Pollutant Costs'!F13</f>
        <v>14124.173021555507</v>
      </c>
      <c r="M4" s="154">
        <f>'Pollutant Costs'!D13</f>
        <v>87845.466353576936</v>
      </c>
      <c r="N4" s="71" t="s">
        <v>113</v>
      </c>
      <c r="O4" s="14"/>
      <c r="P4" s="14"/>
      <c r="Q4" s="14"/>
      <c r="R4" s="14"/>
      <c r="S4" s="14"/>
    </row>
    <row r="5" spans="1:20" ht="16.5">
      <c r="A5" s="143" t="str">
        <f>Emissions!E37</f>
        <v>MBIE Basecase</v>
      </c>
      <c r="B5" s="143"/>
      <c r="C5" s="77"/>
      <c r="D5" s="15"/>
      <c r="G5" s="78"/>
      <c r="H5" s="78"/>
      <c r="I5" s="156"/>
      <c r="K5" s="15"/>
      <c r="L5" s="15"/>
      <c r="M5" s="15"/>
      <c r="N5" s="15"/>
      <c r="O5" s="15"/>
      <c r="P5" s="15"/>
      <c r="Q5" s="15"/>
      <c r="R5" s="15"/>
      <c r="S5" s="15"/>
      <c r="T5" s="1"/>
    </row>
    <row r="6" spans="1:20" ht="14.25">
      <c r="A6" s="14"/>
      <c r="B6" s="14"/>
      <c r="H6" s="14"/>
      <c r="I6" s="14"/>
      <c r="J6" s="14"/>
      <c r="K6" s="14"/>
      <c r="L6" s="15"/>
      <c r="M6" s="15"/>
      <c r="N6" s="15"/>
      <c r="O6" s="15"/>
      <c r="P6" s="15"/>
      <c r="Q6" s="15"/>
      <c r="R6" s="15"/>
      <c r="S6" s="15"/>
      <c r="T6" s="1"/>
    </row>
    <row r="7" spans="1:20" ht="16.5">
      <c r="A7" s="14"/>
      <c r="B7" s="79" t="s">
        <v>1</v>
      </c>
      <c r="C7" s="14"/>
      <c r="D7" s="144" t="s">
        <v>111</v>
      </c>
      <c r="E7" s="45"/>
      <c r="F7" s="45"/>
      <c r="G7" s="149"/>
      <c r="H7" s="149"/>
      <c r="I7" s="165" t="s">
        <v>79</v>
      </c>
      <c r="J7" s="166"/>
      <c r="K7" s="166"/>
      <c r="L7" s="166"/>
      <c r="M7" s="167"/>
      <c r="N7" s="218" t="s">
        <v>3</v>
      </c>
      <c r="O7" s="218" t="s">
        <v>0</v>
      </c>
      <c r="Q7" s="15"/>
      <c r="R7" s="15"/>
      <c r="S7" s="15"/>
      <c r="T7" s="1"/>
    </row>
    <row r="8" spans="1:20" ht="16.5">
      <c r="B8" s="80">
        <v>0.08</v>
      </c>
      <c r="C8" s="14"/>
      <c r="D8" s="150" t="str">
        <f>Emissions!C40</f>
        <v>CO</v>
      </c>
      <c r="E8" s="150" t="str">
        <f>Emissions!D40</f>
        <v>CO2</v>
      </c>
      <c r="F8" s="150" t="str">
        <f>Emissions!E40</f>
        <v>VOC</v>
      </c>
      <c r="G8" s="150" t="str">
        <f>Emissions!F40</f>
        <v>NOX</v>
      </c>
      <c r="H8" s="150" t="str">
        <f>Emissions!I40</f>
        <v>PM Total</v>
      </c>
      <c r="I8" s="168" t="str">
        <f>D8</f>
        <v>CO</v>
      </c>
      <c r="J8" s="168" t="str">
        <f>E8</f>
        <v>CO2</v>
      </c>
      <c r="K8" s="168" t="str">
        <f>F8</f>
        <v>VOC</v>
      </c>
      <c r="L8" s="168" t="str">
        <f>G8</f>
        <v>NOX</v>
      </c>
      <c r="M8" s="168" t="str">
        <f>H8</f>
        <v>PM Total</v>
      </c>
      <c r="N8" s="170" t="s">
        <v>114</v>
      </c>
      <c r="O8" s="170" t="s">
        <v>128</v>
      </c>
      <c r="P8" s="63"/>
      <c r="Q8" s="15"/>
      <c r="R8" s="15"/>
      <c r="S8" s="15"/>
      <c r="T8" s="1"/>
    </row>
    <row r="9" spans="1:20" ht="16.5">
      <c r="A9" s="79" t="s">
        <v>2</v>
      </c>
      <c r="C9" s="14">
        <f>Emissions!B41</f>
        <v>0</v>
      </c>
      <c r="D9" s="151" t="str">
        <f>Emissions!C41</f>
        <v>kt</v>
      </c>
      <c r="E9" s="151" t="str">
        <f>Emissions!D41</f>
        <v>kt</v>
      </c>
      <c r="F9" s="151" t="str">
        <f>Emissions!E41</f>
        <v>kt</v>
      </c>
      <c r="G9" s="151" t="str">
        <f>Emissions!F41</f>
        <v>kt</v>
      </c>
      <c r="H9" s="150" t="str">
        <f>Emissions!I41</f>
        <v>kt</v>
      </c>
      <c r="I9" s="169" t="s">
        <v>114</v>
      </c>
      <c r="J9" s="169" t="s">
        <v>114</v>
      </c>
      <c r="K9" s="169" t="s">
        <v>114</v>
      </c>
      <c r="L9" s="169" t="s">
        <v>114</v>
      </c>
      <c r="M9" s="169" t="s">
        <v>114</v>
      </c>
      <c r="N9" s="171"/>
      <c r="O9" s="171"/>
      <c r="P9" s="112"/>
      <c r="Q9" s="15"/>
      <c r="R9" s="15"/>
      <c r="S9" s="15"/>
      <c r="T9" s="1"/>
    </row>
    <row r="10" spans="1:20" ht="14.25">
      <c r="A10" s="79"/>
      <c r="B10" s="79">
        <f>1</f>
        <v>1</v>
      </c>
      <c r="C10" s="14">
        <f>Emissions!B42</f>
        <v>2015</v>
      </c>
      <c r="D10" s="146">
        <f>Emissions!C42</f>
        <v>145.16494845022837</v>
      </c>
      <c r="E10" s="147">
        <f>Emissions!D42</f>
        <v>9955.597340904189</v>
      </c>
      <c r="F10" s="148">
        <f>Emissions!E42</f>
        <v>9.4804515215027294</v>
      </c>
      <c r="G10" s="148">
        <f>Emissions!F42</f>
        <v>24.098686738677142</v>
      </c>
      <c r="H10" s="148">
        <f>Emissions!I42</f>
        <v>1.5695639649133135</v>
      </c>
      <c r="I10" s="145">
        <f>D10*I$4/1000</f>
        <v>0</v>
      </c>
      <c r="J10" s="163">
        <f>E10*J$4/1000</f>
        <v>33.849030959074241</v>
      </c>
      <c r="K10" s="163">
        <f t="shared" ref="K10:M24" si="0">F10*K$4/1000</f>
        <v>34.292369388483507</v>
      </c>
      <c r="L10" s="163">
        <f t="shared" si="0"/>
        <v>340.37402108934117</v>
      </c>
      <c r="M10" s="163">
        <f t="shared" si="0"/>
        <v>137.87907846957927</v>
      </c>
      <c r="N10" s="164">
        <f>SUM(I10:M10)</f>
        <v>546.39449990647813</v>
      </c>
      <c r="O10" s="164">
        <f>N10/B10</f>
        <v>546.39449990647813</v>
      </c>
      <c r="P10" s="112"/>
      <c r="Q10" s="15"/>
      <c r="R10" s="15"/>
      <c r="S10" s="15"/>
      <c r="T10" s="1"/>
    </row>
    <row r="11" spans="1:20" ht="14.25">
      <c r="A11" s="79"/>
      <c r="B11" s="79">
        <f>B10+B$8</f>
        <v>1.08</v>
      </c>
      <c r="C11" s="14">
        <f>Emissions!B43</f>
        <v>2016</v>
      </c>
      <c r="D11" s="146">
        <f>Emissions!C43</f>
        <v>136.28811368305099</v>
      </c>
      <c r="E11" s="147">
        <f>Emissions!D43</f>
        <v>9988.989352112907</v>
      </c>
      <c r="F11" s="148">
        <f>Emissions!E43</f>
        <v>9.0824124474510146</v>
      </c>
      <c r="G11" s="148">
        <f>Emissions!F43</f>
        <v>23.312493171149367</v>
      </c>
      <c r="H11" s="148">
        <f>Emissions!I43</f>
        <v>1.4975283648041968</v>
      </c>
      <c r="I11" s="145">
        <f t="shared" ref="I11:J24" si="1">D11*I$4/1000</f>
        <v>0</v>
      </c>
      <c r="J11" s="163">
        <f t="shared" si="1"/>
        <v>33.962563797183883</v>
      </c>
      <c r="K11" s="163">
        <f t="shared" si="0"/>
        <v>32.852595879018025</v>
      </c>
      <c r="L11" s="163">
        <f t="shared" si="0"/>
        <v>329.26968711314493</v>
      </c>
      <c r="M11" s="163">
        <f t="shared" si="0"/>
        <v>131.55107758393416</v>
      </c>
      <c r="N11" s="164">
        <f t="shared" ref="N11:N24" si="2">SUM(I11:M11)</f>
        <v>527.635924373281</v>
      </c>
      <c r="O11" s="164">
        <f t="shared" ref="O11:O24" si="3">N11/B11</f>
        <v>488.55178182711199</v>
      </c>
      <c r="P11" s="112"/>
      <c r="Q11" s="15"/>
      <c r="R11" s="15"/>
      <c r="S11" s="15"/>
      <c r="T11" s="1"/>
    </row>
    <row r="12" spans="1:20" ht="14.25">
      <c r="A12" s="79"/>
      <c r="B12" s="158">
        <f>B11*B$11</f>
        <v>1.1664000000000001</v>
      </c>
      <c r="C12" s="14">
        <f>Emissions!B44</f>
        <v>2017</v>
      </c>
      <c r="D12" s="146">
        <f>Emissions!C44</f>
        <v>128.21733974637334</v>
      </c>
      <c r="E12" s="147">
        <f>Emissions!D44</f>
        <v>10022.44036668724</v>
      </c>
      <c r="F12" s="148">
        <f>Emissions!E44</f>
        <v>8.801786428366313</v>
      </c>
      <c r="G12" s="148">
        <f>Emissions!F44</f>
        <v>22.600990210482514</v>
      </c>
      <c r="H12" s="148">
        <f>Emissions!I44</f>
        <v>1.4331488313509182</v>
      </c>
      <c r="I12" s="145">
        <f t="shared" si="1"/>
        <v>0</v>
      </c>
      <c r="J12" s="163">
        <f t="shared" si="1"/>
        <v>34.076297246736623</v>
      </c>
      <c r="K12" s="163">
        <f t="shared" si="0"/>
        <v>31.837524910652707</v>
      </c>
      <c r="L12" s="163">
        <f t="shared" si="0"/>
        <v>319.22029619133724</v>
      </c>
      <c r="M12" s="163">
        <f t="shared" si="0"/>
        <v>125.89562744410519</v>
      </c>
      <c r="N12" s="164">
        <f t="shared" si="2"/>
        <v>511.02974579283176</v>
      </c>
      <c r="O12" s="164">
        <f t="shared" si="3"/>
        <v>438.12563939714653</v>
      </c>
      <c r="P12" s="112"/>
      <c r="Q12" s="15"/>
      <c r="R12" s="15"/>
      <c r="S12" s="15"/>
      <c r="T12" s="1"/>
    </row>
    <row r="13" spans="1:20" ht="14.25">
      <c r="A13" s="79"/>
      <c r="B13" s="158">
        <f t="shared" ref="B13:B24" si="4">B12*B$11</f>
        <v>1.2597120000000002</v>
      </c>
      <c r="C13" s="14">
        <f>Emissions!B45</f>
        <v>2018</v>
      </c>
      <c r="D13" s="146">
        <f>Emissions!C45</f>
        <v>120.9271387937426</v>
      </c>
      <c r="E13" s="147">
        <f>Emissions!D45</f>
        <v>10055.947832439029</v>
      </c>
      <c r="F13" s="148">
        <f>Emissions!E45</f>
        <v>8.6243620441998612</v>
      </c>
      <c r="G13" s="148">
        <f>Emissions!F45</f>
        <v>21.951612205341547</v>
      </c>
      <c r="H13" s="148">
        <f>Emissions!I45</f>
        <v>1.3752563440423682</v>
      </c>
      <c r="I13" s="145">
        <f t="shared" si="1"/>
        <v>0</v>
      </c>
      <c r="J13" s="163">
        <f t="shared" si="1"/>
        <v>34.190222630292702</v>
      </c>
      <c r="K13" s="163">
        <f t="shared" si="0"/>
        <v>31.19575141425749</v>
      </c>
      <c r="L13" s="163">
        <f t="shared" si="0"/>
        <v>310.04836889033368</v>
      </c>
      <c r="M13" s="163">
        <f t="shared" si="0"/>
        <v>120.81003489811708</v>
      </c>
      <c r="N13" s="164">
        <f t="shared" si="2"/>
        <v>496.24437783300095</v>
      </c>
      <c r="O13" s="164">
        <f t="shared" si="3"/>
        <v>393.93478654883091</v>
      </c>
      <c r="P13" s="112"/>
      <c r="Q13" s="15"/>
      <c r="R13" s="15"/>
      <c r="S13" s="15"/>
      <c r="T13" s="1"/>
    </row>
    <row r="14" spans="1:20" ht="14.25">
      <c r="A14" s="79"/>
      <c r="B14" s="158">
        <f t="shared" si="4"/>
        <v>1.3604889600000003</v>
      </c>
      <c r="C14" s="14">
        <f>Emissions!B46</f>
        <v>2019</v>
      </c>
      <c r="D14" s="146">
        <f>Emissions!C46</f>
        <v>114.53354548170776</v>
      </c>
      <c r="E14" s="147">
        <f>Emissions!D46</f>
        <v>10091.452098586322</v>
      </c>
      <c r="F14" s="148">
        <f>Emissions!E46</f>
        <v>8.5478243266534388</v>
      </c>
      <c r="G14" s="148">
        <f>Emissions!F46</f>
        <v>21.474160435751934</v>
      </c>
      <c r="H14" s="148">
        <f>Emissions!I46</f>
        <v>1.3267421857882038</v>
      </c>
      <c r="I14" s="145">
        <f t="shared" si="1"/>
        <v>0</v>
      </c>
      <c r="J14" s="163">
        <f t="shared" si="1"/>
        <v>34.310937135193498</v>
      </c>
      <c r="K14" s="163">
        <f t="shared" si="0"/>
        <v>30.918901764607334</v>
      </c>
      <c r="L14" s="163">
        <f t="shared" si="0"/>
        <v>303.3047574872021</v>
      </c>
      <c r="M14" s="163">
        <f t="shared" si="0"/>
        <v>116.54828604152877</v>
      </c>
      <c r="N14" s="164">
        <f t="shared" si="2"/>
        <v>485.08288242853166</v>
      </c>
      <c r="O14" s="164">
        <f t="shared" si="3"/>
        <v>356.55039966552289</v>
      </c>
      <c r="P14" s="112"/>
      <c r="Q14" s="15"/>
      <c r="R14" s="15"/>
      <c r="S14" s="15"/>
      <c r="T14" s="1"/>
    </row>
    <row r="15" spans="1:20" ht="14.25">
      <c r="A15" s="79"/>
      <c r="B15" s="188">
        <f t="shared" si="4"/>
        <v>1.4693280768000003</v>
      </c>
      <c r="C15" s="189">
        <f>Emissions!B47</f>
        <v>2020</v>
      </c>
      <c r="D15" s="190">
        <f>Emissions!C47</f>
        <v>106.82499886070586</v>
      </c>
      <c r="E15" s="191">
        <f>Emissions!D47</f>
        <v>10127.919907745483</v>
      </c>
      <c r="F15" s="192">
        <f>Emissions!E47</f>
        <v>8.1766506334461511</v>
      </c>
      <c r="G15" s="192">
        <f>Emissions!F47</f>
        <v>20.849859261883982</v>
      </c>
      <c r="H15" s="192">
        <f>Emissions!I47</f>
        <v>1.2760469079378287</v>
      </c>
      <c r="I15" s="189">
        <f t="shared" si="1"/>
        <v>0</v>
      </c>
      <c r="J15" s="193">
        <f t="shared" si="1"/>
        <v>34.434927686334639</v>
      </c>
      <c r="K15" s="193">
        <f t="shared" si="0"/>
        <v>29.57630480433783</v>
      </c>
      <c r="L15" s="193">
        <f t="shared" si="0"/>
        <v>294.48701968993095</v>
      </c>
      <c r="M15" s="193">
        <f t="shared" si="0"/>
        <v>112.09493571683842</v>
      </c>
      <c r="N15" s="194">
        <f t="shared" si="2"/>
        <v>470.59318789744179</v>
      </c>
      <c r="O15" s="194">
        <f t="shared" si="3"/>
        <v>320.2778163215466</v>
      </c>
      <c r="P15" s="112"/>
      <c r="Q15" s="15"/>
      <c r="R15" s="15"/>
      <c r="S15" s="15"/>
      <c r="T15" s="1"/>
    </row>
    <row r="16" spans="1:20" ht="15.75">
      <c r="A16" s="79"/>
      <c r="B16" s="158">
        <f t="shared" si="4"/>
        <v>1.5868743229440005</v>
      </c>
      <c r="C16" s="14">
        <f>Emissions!B48</f>
        <v>2021</v>
      </c>
      <c r="D16" s="146">
        <f>Emissions!C48</f>
        <v>99.838638853838646</v>
      </c>
      <c r="E16" s="147">
        <f>Emissions!D48</f>
        <v>10159.768759354189</v>
      </c>
      <c r="F16" s="148">
        <f>Emissions!E48</f>
        <v>7.8246371788036786</v>
      </c>
      <c r="G16" s="148">
        <f>Emissions!F48</f>
        <v>20.266098554016093</v>
      </c>
      <c r="H16" s="148">
        <f>Emissions!I48</f>
        <v>1.2338344097509615</v>
      </c>
      <c r="I16" s="145">
        <f t="shared" si="1"/>
        <v>0</v>
      </c>
      <c r="J16" s="163">
        <f t="shared" si="1"/>
        <v>34.543213781804241</v>
      </c>
      <c r="K16" s="163">
        <f t="shared" si="0"/>
        <v>28.303013612569526</v>
      </c>
      <c r="L16" s="163">
        <f t="shared" si="0"/>
        <v>286.24188244881918</v>
      </c>
      <c r="M16" s="163">
        <f t="shared" si="0"/>
        <v>108.38675912766355</v>
      </c>
      <c r="N16" s="164">
        <f t="shared" si="2"/>
        <v>457.47486897085651</v>
      </c>
      <c r="O16" s="164">
        <f t="shared" si="3"/>
        <v>288.28676748776178</v>
      </c>
      <c r="P16" s="112"/>
      <c r="Q16" s="160"/>
      <c r="R16" s="15"/>
      <c r="S16" s="15"/>
      <c r="T16" s="1"/>
    </row>
    <row r="17" spans="1:20" ht="14.25">
      <c r="A17" s="79"/>
      <c r="B17" s="158">
        <f t="shared" si="4"/>
        <v>1.7138242687795207</v>
      </c>
      <c r="C17" s="14">
        <f>Emissions!B49</f>
        <v>2022</v>
      </c>
      <c r="D17" s="146">
        <f>Emissions!C49</f>
        <v>93.628918083560691</v>
      </c>
      <c r="E17" s="147">
        <f>Emissions!D49</f>
        <v>10182.321254585331</v>
      </c>
      <c r="F17" s="148">
        <f>Emissions!E49</f>
        <v>7.5149754243596032</v>
      </c>
      <c r="G17" s="148">
        <f>Emissions!F49</f>
        <v>19.777054222308529</v>
      </c>
      <c r="H17" s="148">
        <f>Emissions!I49</f>
        <v>1.1997444472323675</v>
      </c>
      <c r="I17" s="145">
        <f t="shared" si="1"/>
        <v>0</v>
      </c>
      <c r="J17" s="163">
        <f t="shared" si="1"/>
        <v>34.619892265590124</v>
      </c>
      <c r="K17" s="163">
        <f t="shared" si="0"/>
        <v>27.182915561881018</v>
      </c>
      <c r="L17" s="163">
        <f t="shared" si="0"/>
        <v>279.33453569257057</v>
      </c>
      <c r="M17" s="163">
        <f t="shared" si="0"/>
        <v>105.3921104722417</v>
      </c>
      <c r="N17" s="164">
        <f t="shared" si="2"/>
        <v>446.52945399228344</v>
      </c>
      <c r="O17" s="164">
        <f t="shared" si="3"/>
        <v>260.54564760614227</v>
      </c>
      <c r="P17" s="112"/>
      <c r="Q17" s="15"/>
      <c r="R17" s="15"/>
      <c r="S17" s="15"/>
      <c r="T17" s="1"/>
    </row>
    <row r="18" spans="1:20" ht="14.25">
      <c r="A18" s="79"/>
      <c r="B18" s="158">
        <f t="shared" si="4"/>
        <v>1.8509302102818825</v>
      </c>
      <c r="C18" s="14">
        <f>Emissions!B50</f>
        <v>2023</v>
      </c>
      <c r="D18" s="146">
        <f>Emissions!C50</f>
        <v>88.400354479761731</v>
      </c>
      <c r="E18" s="147">
        <f>Emissions!D50</f>
        <v>10194.677676916528</v>
      </c>
      <c r="F18" s="148">
        <f>Emissions!E50</f>
        <v>7.2496563633134414</v>
      </c>
      <c r="G18" s="148">
        <f>Emissions!F50</f>
        <v>19.354443581662277</v>
      </c>
      <c r="H18" s="148">
        <f>Emissions!I50</f>
        <v>1.1672136252948337</v>
      </c>
      <c r="I18" s="145">
        <f t="shared" si="1"/>
        <v>0</v>
      </c>
      <c r="J18" s="163">
        <f t="shared" si="1"/>
        <v>34.661904101516193</v>
      </c>
      <c r="K18" s="163">
        <f t="shared" si="0"/>
        <v>26.223212405700707</v>
      </c>
      <c r="L18" s="163">
        <f t="shared" si="0"/>
        <v>273.36550988333249</v>
      </c>
      <c r="M18" s="163">
        <f t="shared" si="0"/>
        <v>102.53442524827388</v>
      </c>
      <c r="N18" s="164">
        <f t="shared" si="2"/>
        <v>436.78505163882323</v>
      </c>
      <c r="O18" s="164">
        <f t="shared" si="3"/>
        <v>235.98137261604489</v>
      </c>
      <c r="P18" s="112"/>
      <c r="Q18" s="15"/>
      <c r="R18" s="15"/>
      <c r="S18" s="15"/>
      <c r="T18" s="1"/>
    </row>
    <row r="19" spans="1:20" ht="14.25">
      <c r="A19" s="79"/>
      <c r="B19" s="158">
        <f t="shared" si="4"/>
        <v>1.9990046271044333</v>
      </c>
      <c r="C19" s="14">
        <f>Emissions!B51</f>
        <v>2024</v>
      </c>
      <c r="D19" s="146">
        <f>Emissions!C51</f>
        <v>83.6365407360544</v>
      </c>
      <c r="E19" s="147">
        <f>Emissions!D51</f>
        <v>10202.98654680242</v>
      </c>
      <c r="F19" s="148">
        <f>Emissions!E51</f>
        <v>7.0365340085648374</v>
      </c>
      <c r="G19" s="148">
        <f>Emissions!F51</f>
        <v>19.041639120845023</v>
      </c>
      <c r="H19" s="148">
        <f>Emissions!I51</f>
        <v>1.1440276658891066</v>
      </c>
      <c r="I19" s="145">
        <f t="shared" si="1"/>
        <v>0</v>
      </c>
      <c r="J19" s="163">
        <f t="shared" si="1"/>
        <v>34.690154259128228</v>
      </c>
      <c r="K19" s="163">
        <f t="shared" si="0"/>
        <v>25.452313414507501</v>
      </c>
      <c r="L19" s="163">
        <f t="shared" si="0"/>
        <v>268.94740555683518</v>
      </c>
      <c r="M19" s="163">
        <f t="shared" si="0"/>
        <v>100.49764383142266</v>
      </c>
      <c r="N19" s="164">
        <f t="shared" si="2"/>
        <v>429.58751706189355</v>
      </c>
      <c r="O19" s="164">
        <f t="shared" si="3"/>
        <v>214.90071170278026</v>
      </c>
      <c r="P19" s="112"/>
      <c r="Q19" s="15"/>
      <c r="R19" s="15"/>
      <c r="S19" s="15"/>
      <c r="T19" s="1"/>
    </row>
    <row r="20" spans="1:20" ht="14.25">
      <c r="A20" s="79"/>
      <c r="B20" s="158">
        <f t="shared" si="4"/>
        <v>2.1589249972727882</v>
      </c>
      <c r="C20" s="14">
        <f>Emissions!B52</f>
        <v>2025</v>
      </c>
      <c r="D20" s="146">
        <f>Emissions!C52</f>
        <v>79.584635853867709</v>
      </c>
      <c r="E20" s="147">
        <f>Emissions!D52</f>
        <v>10204.281446420917</v>
      </c>
      <c r="F20" s="148">
        <f>Emissions!E52</f>
        <v>6.8362552376006436</v>
      </c>
      <c r="G20" s="148">
        <f>Emissions!F52</f>
        <v>18.790008695665588</v>
      </c>
      <c r="H20" s="148">
        <f>Emissions!I52</f>
        <v>1.1184216850120414</v>
      </c>
      <c r="I20" s="145">
        <f t="shared" si="1"/>
        <v>0</v>
      </c>
      <c r="J20" s="163">
        <f t="shared" si="1"/>
        <v>34.694556917831122</v>
      </c>
      <c r="K20" s="163">
        <f t="shared" si="0"/>
        <v>24.727871801257525</v>
      </c>
      <c r="L20" s="163">
        <f t="shared" si="0"/>
        <v>265.39333389411325</v>
      </c>
      <c r="M20" s="163">
        <f t="shared" si="0"/>
        <v>98.2482744998361</v>
      </c>
      <c r="N20" s="164">
        <f t="shared" si="2"/>
        <v>423.06403711303801</v>
      </c>
      <c r="O20" s="164">
        <f t="shared" si="3"/>
        <v>195.96050703357636</v>
      </c>
      <c r="P20" s="112"/>
      <c r="Q20" s="15"/>
      <c r="R20" s="15"/>
      <c r="S20" s="15"/>
      <c r="T20" s="1"/>
    </row>
    <row r="21" spans="1:20" ht="14.25">
      <c r="A21" s="79"/>
      <c r="B21" s="158">
        <f t="shared" si="4"/>
        <v>2.3316389970546112</v>
      </c>
      <c r="C21" s="14">
        <f>Emissions!B53</f>
        <v>2026</v>
      </c>
      <c r="D21" s="146">
        <f>Emissions!C53</f>
        <v>74.895130451015902</v>
      </c>
      <c r="E21" s="147">
        <f>Emissions!D53</f>
        <v>10200.414692228134</v>
      </c>
      <c r="F21" s="148">
        <f>Emissions!E53</f>
        <v>6.6060428107574394</v>
      </c>
      <c r="G21" s="148">
        <f>Emissions!F53</f>
        <v>18.532924512669801</v>
      </c>
      <c r="H21" s="148">
        <f>Emissions!I53</f>
        <v>1.0982077944005397</v>
      </c>
      <c r="I21" s="145">
        <f t="shared" si="1"/>
        <v>0</v>
      </c>
      <c r="J21" s="163">
        <f t="shared" si="1"/>
        <v>34.681409953575653</v>
      </c>
      <c r="K21" s="163">
        <f t="shared" si="0"/>
        <v>23.895155177875118</v>
      </c>
      <c r="L21" s="163">
        <f t="shared" si="0"/>
        <v>261.76223241237551</v>
      </c>
      <c r="M21" s="163">
        <f t="shared" si="0"/>
        <v>96.472575852248553</v>
      </c>
      <c r="N21" s="164">
        <f t="shared" si="2"/>
        <v>416.81137339607483</v>
      </c>
      <c r="O21" s="164">
        <f t="shared" si="3"/>
        <v>178.76325362657002</v>
      </c>
      <c r="P21" s="112"/>
      <c r="Q21" s="15"/>
      <c r="R21" s="15"/>
      <c r="S21" s="15"/>
      <c r="T21" s="1"/>
    </row>
    <row r="22" spans="1:20" ht="14.25">
      <c r="A22" s="79"/>
      <c r="B22" s="158">
        <f t="shared" si="4"/>
        <v>2.5181701168189803</v>
      </c>
      <c r="C22" s="14">
        <f>Emissions!B54</f>
        <v>2027</v>
      </c>
      <c r="D22" s="146">
        <f>Emissions!C54</f>
        <v>70.940635391878914</v>
      </c>
      <c r="E22" s="147">
        <f>Emissions!D54</f>
        <v>10187.626630468169</v>
      </c>
      <c r="F22" s="148">
        <f>Emissions!E54</f>
        <v>6.4049381695914205</v>
      </c>
      <c r="G22" s="148">
        <f>Emissions!F54</f>
        <v>18.306215686724151</v>
      </c>
      <c r="H22" s="148">
        <f>Emissions!I54</f>
        <v>1.082553853246357</v>
      </c>
      <c r="I22" s="145">
        <f t="shared" si="1"/>
        <v>0</v>
      </c>
      <c r="J22" s="163">
        <f t="shared" si="1"/>
        <v>34.637930543591771</v>
      </c>
      <c r="K22" s="163">
        <f t="shared" si="0"/>
        <v>23.167726254794623</v>
      </c>
      <c r="L22" s="163">
        <f t="shared" si="0"/>
        <v>258.56015772920546</v>
      </c>
      <c r="M22" s="163">
        <f t="shared" si="0"/>
        <v>95.097448091287916</v>
      </c>
      <c r="N22" s="164">
        <f t="shared" si="2"/>
        <v>411.46326261887975</v>
      </c>
      <c r="O22" s="164">
        <f t="shared" si="3"/>
        <v>163.3977227633259</v>
      </c>
      <c r="P22" s="112"/>
      <c r="Q22" s="15"/>
      <c r="R22" s="15"/>
      <c r="S22" s="15"/>
      <c r="T22" s="1"/>
    </row>
    <row r="23" spans="1:20" ht="14.25">
      <c r="A23" s="79"/>
      <c r="B23" s="158">
        <f t="shared" si="4"/>
        <v>2.7196237261644991</v>
      </c>
      <c r="C23" s="14">
        <f>Emissions!B55</f>
        <v>2028</v>
      </c>
      <c r="D23" s="146">
        <f>Emissions!C55</f>
        <v>67.449411760983097</v>
      </c>
      <c r="E23" s="147">
        <f>Emissions!D55</f>
        <v>10170.254175602966</v>
      </c>
      <c r="F23" s="148">
        <f>Emissions!E55</f>
        <v>6.2168523615588516</v>
      </c>
      <c r="G23" s="148">
        <f>Emissions!F55</f>
        <v>18.101511344075313</v>
      </c>
      <c r="H23" s="148">
        <f>Emissions!I55</f>
        <v>1.0672497688681291</v>
      </c>
      <c r="I23" s="145">
        <f t="shared" si="1"/>
        <v>0</v>
      </c>
      <c r="J23" s="163">
        <f t="shared" si="1"/>
        <v>34.578864197050081</v>
      </c>
      <c r="K23" s="163">
        <f t="shared" si="0"/>
        <v>22.487388615690076</v>
      </c>
      <c r="L23" s="163">
        <f t="shared" si="0"/>
        <v>255.66887817536949</v>
      </c>
      <c r="M23" s="163">
        <f t="shared" si="0"/>
        <v>93.753053661967996</v>
      </c>
      <c r="N23" s="164">
        <f t="shared" si="2"/>
        <v>406.48818465007764</v>
      </c>
      <c r="O23" s="164">
        <f t="shared" si="3"/>
        <v>149.46486189960928</v>
      </c>
      <c r="P23" s="112"/>
      <c r="Q23" s="15"/>
      <c r="R23" s="15"/>
      <c r="S23" s="15"/>
      <c r="T23" s="1"/>
    </row>
    <row r="24" spans="1:20" ht="14.25">
      <c r="A24" s="79"/>
      <c r="B24" s="158">
        <f t="shared" si="4"/>
        <v>2.9371936242576591</v>
      </c>
      <c r="C24" s="14">
        <f>Emissions!B56</f>
        <v>2029</v>
      </c>
      <c r="D24" s="146">
        <f>Emissions!C56</f>
        <v>64.188941460089538</v>
      </c>
      <c r="E24" s="147">
        <f>Emissions!D56</f>
        <v>10147.594720702862</v>
      </c>
      <c r="F24" s="148">
        <f>Emissions!E56</f>
        <v>6.0515356163878069</v>
      </c>
      <c r="G24" s="148">
        <f>Emissions!F56</f>
        <v>17.957729135768467</v>
      </c>
      <c r="H24" s="148">
        <f>Emissions!I56</f>
        <v>1.0566825087029297</v>
      </c>
      <c r="I24" s="145">
        <f t="shared" si="1"/>
        <v>0</v>
      </c>
      <c r="J24" s="163">
        <f t="shared" si="1"/>
        <v>34.501822050389734</v>
      </c>
      <c r="K24" s="163">
        <f t="shared" si="0"/>
        <v>21.889410462576897</v>
      </c>
      <c r="L24" s="163">
        <f t="shared" si="0"/>
        <v>253.63807338782229</v>
      </c>
      <c r="M24" s="163">
        <f t="shared" si="0"/>
        <v>92.82476776467648</v>
      </c>
      <c r="N24" s="164">
        <f t="shared" si="2"/>
        <v>402.85407366546542</v>
      </c>
      <c r="O24" s="164">
        <f t="shared" si="3"/>
        <v>137.15611743753598</v>
      </c>
      <c r="P24" s="112"/>
      <c r="Q24" s="15"/>
      <c r="R24" s="15"/>
      <c r="S24" s="15"/>
      <c r="T24" s="1"/>
    </row>
    <row r="25" spans="1:20" ht="14.25">
      <c r="A25" s="79"/>
      <c r="B25" s="188">
        <f>B24*B$11</f>
        <v>3.172169114198272</v>
      </c>
      <c r="C25" s="189">
        <f>Emissions!B57</f>
        <v>2030</v>
      </c>
      <c r="D25" s="190">
        <f>Emissions!C57</f>
        <v>62.080453117487679</v>
      </c>
      <c r="E25" s="191">
        <f>Emissions!D57</f>
        <v>10119.92228104495</v>
      </c>
      <c r="F25" s="192">
        <f>Emissions!E57</f>
        <v>5.9251241747172472</v>
      </c>
      <c r="G25" s="192">
        <f>Emissions!F57</f>
        <v>17.868112820114657</v>
      </c>
      <c r="H25" s="192">
        <f>Emissions!I57</f>
        <v>1.0485162306665039</v>
      </c>
      <c r="I25" s="189">
        <f>D25*I$4/1000</f>
        <v>0</v>
      </c>
      <c r="J25" s="193">
        <f>E25*J$4/1000</f>
        <v>34.407735755552828</v>
      </c>
      <c r="K25" s="193">
        <f>F25*K$4/1000</f>
        <v>21.432159260683672</v>
      </c>
      <c r="L25" s="193">
        <f>G25*L$4/1000</f>
        <v>252.37231703997355</v>
      </c>
      <c r="M25" s="193">
        <f>H25*M$4/1000</f>
        <v>92.107397262193686</v>
      </c>
      <c r="N25" s="194">
        <f>SUM(I25:M25)</f>
        <v>400.31960931840371</v>
      </c>
      <c r="O25" s="194">
        <f>N25/B25</f>
        <v>126.19743617281253</v>
      </c>
      <c r="P25" s="112"/>
      <c r="Q25" s="15"/>
      <c r="R25" s="15"/>
      <c r="S25" s="15"/>
      <c r="T25" s="1"/>
    </row>
    <row r="26" spans="1:20" ht="15.75">
      <c r="A26" s="79"/>
      <c r="B26" s="158"/>
      <c r="C26" s="14"/>
      <c r="D26" s="146">
        <f>SUM(D10:D25)</f>
        <v>1536.5997452043473</v>
      </c>
      <c r="E26" s="146">
        <f>SUM(E10:E25)</f>
        <v>162012.19508260163</v>
      </c>
      <c r="F26" s="146">
        <f>SUM(F10:F25)</f>
        <v>120.38003874727448</v>
      </c>
      <c r="G26" s="146">
        <f>SUM(G10:G25)</f>
        <v>322.2835396971364</v>
      </c>
      <c r="H26" s="146">
        <f>SUM(H10:H25)</f>
        <v>19.694738587900602</v>
      </c>
      <c r="I26" s="19"/>
      <c r="J26" s="159"/>
      <c r="K26" s="159"/>
      <c r="L26" s="159"/>
      <c r="M26" s="159"/>
      <c r="N26" s="162">
        <f>SUM(N10:N25)</f>
        <v>7268.3580506573599</v>
      </c>
      <c r="O26" s="162">
        <f>SUM(O10:O25)</f>
        <v>4494.489322012796</v>
      </c>
      <c r="P26" s="62" t="s">
        <v>80</v>
      </c>
      <c r="Q26" s="15"/>
      <c r="R26" s="15"/>
      <c r="S26" s="15"/>
      <c r="T26" s="1"/>
    </row>
    <row r="27" spans="1:20" ht="15.75">
      <c r="A27" s="79"/>
      <c r="B27" s="158"/>
      <c r="C27" s="14"/>
      <c r="D27" s="146"/>
      <c r="E27" s="147"/>
      <c r="F27" s="148"/>
      <c r="G27" s="148"/>
      <c r="H27" s="148"/>
      <c r="I27" s="19"/>
      <c r="J27" s="159"/>
      <c r="K27" s="159"/>
      <c r="L27" s="159"/>
      <c r="M27" s="159"/>
      <c r="N27" s="157"/>
      <c r="O27" s="142"/>
      <c r="P27" s="62"/>
      <c r="Q27" s="15"/>
      <c r="R27" s="15"/>
      <c r="S27" s="15"/>
      <c r="T27" s="1"/>
    </row>
    <row r="28" spans="1:20" ht="16.5">
      <c r="A28" s="161" t="str">
        <f>Emissions!L37</f>
        <v>MBIE Scenario A</v>
      </c>
      <c r="B28" s="161"/>
      <c r="C28" s="77"/>
      <c r="D28" s="15"/>
      <c r="G28" s="78"/>
      <c r="H28" s="78"/>
      <c r="I28" s="156"/>
      <c r="K28" s="15"/>
      <c r="L28" s="15"/>
      <c r="M28" s="15"/>
      <c r="N28" s="15"/>
      <c r="O28" s="15"/>
      <c r="P28" s="15"/>
      <c r="Q28" s="15"/>
      <c r="R28" s="15"/>
      <c r="S28" s="15"/>
      <c r="T28" s="1"/>
    </row>
    <row r="29" spans="1:20" ht="14.25">
      <c r="A29" s="14"/>
      <c r="B29" s="14"/>
      <c r="H29" s="14"/>
      <c r="I29" s="14"/>
      <c r="J29" s="14"/>
      <c r="K29" s="14"/>
      <c r="L29" s="15"/>
      <c r="M29" s="15"/>
      <c r="N29" s="15"/>
      <c r="O29" s="15"/>
      <c r="P29" s="15"/>
      <c r="Q29" s="15"/>
      <c r="R29" s="15"/>
      <c r="S29" s="15"/>
      <c r="T29" s="1"/>
    </row>
    <row r="30" spans="1:20" ht="16.5">
      <c r="A30" s="14"/>
      <c r="B30" s="79" t="s">
        <v>1</v>
      </c>
      <c r="C30" s="14"/>
      <c r="D30" s="144" t="s">
        <v>111</v>
      </c>
      <c r="E30" s="45"/>
      <c r="F30" s="45"/>
      <c r="G30" s="149"/>
      <c r="H30" s="149"/>
      <c r="I30" s="165" t="s">
        <v>79</v>
      </c>
      <c r="J30" s="166"/>
      <c r="K30" s="166"/>
      <c r="L30" s="166"/>
      <c r="M30" s="167"/>
      <c r="N30" s="218" t="s">
        <v>3</v>
      </c>
      <c r="O30" s="218" t="s">
        <v>0</v>
      </c>
      <c r="Q30" s="15"/>
      <c r="R30" s="15"/>
      <c r="S30" s="15"/>
      <c r="T30" s="1"/>
    </row>
    <row r="31" spans="1:20" ht="16.5">
      <c r="B31" s="80">
        <v>0.08</v>
      </c>
      <c r="C31" s="14"/>
      <c r="D31" s="150" t="str">
        <f>Emissions!J40</f>
        <v>CO</v>
      </c>
      <c r="E31" s="150" t="str">
        <f>Emissions!K40</f>
        <v>CO2</v>
      </c>
      <c r="F31" s="150" t="str">
        <f>Emissions!L40</f>
        <v>VOC</v>
      </c>
      <c r="G31" s="150" t="str">
        <f>Emissions!M40</f>
        <v>NOX</v>
      </c>
      <c r="H31" s="150" t="str">
        <f>Emissions!P40</f>
        <v>PM Total</v>
      </c>
      <c r="I31" s="168" t="str">
        <f>D31</f>
        <v>CO</v>
      </c>
      <c r="J31" s="168" t="str">
        <f>E31</f>
        <v>CO2</v>
      </c>
      <c r="K31" s="168" t="str">
        <f>F31</f>
        <v>VOC</v>
      </c>
      <c r="L31" s="168" t="str">
        <f>G31</f>
        <v>NOX</v>
      </c>
      <c r="M31" s="168" t="str">
        <f>H31</f>
        <v>PM Total</v>
      </c>
      <c r="N31" s="170" t="s">
        <v>114</v>
      </c>
      <c r="O31" s="170" t="s">
        <v>128</v>
      </c>
      <c r="P31" s="63"/>
      <c r="Q31" s="15"/>
      <c r="R31" s="15"/>
      <c r="S31" s="15"/>
      <c r="T31" s="1"/>
    </row>
    <row r="32" spans="1:20" ht="16.5">
      <c r="A32" s="79" t="s">
        <v>2</v>
      </c>
      <c r="C32" s="14">
        <f>Emissions!B63</f>
        <v>0</v>
      </c>
      <c r="D32" s="150" t="str">
        <f>Emissions!J41</f>
        <v>kt</v>
      </c>
      <c r="E32" s="150" t="str">
        <f>Emissions!K41</f>
        <v>kt</v>
      </c>
      <c r="F32" s="150" t="str">
        <f>Emissions!L41</f>
        <v>kt</v>
      </c>
      <c r="G32" s="150" t="str">
        <f>Emissions!M41</f>
        <v>kt</v>
      </c>
      <c r="H32" s="150" t="str">
        <f>Emissions!P41</f>
        <v>kt</v>
      </c>
      <c r="I32" s="169" t="s">
        <v>114</v>
      </c>
      <c r="J32" s="169" t="s">
        <v>114</v>
      </c>
      <c r="K32" s="169" t="s">
        <v>114</v>
      </c>
      <c r="L32" s="169" t="s">
        <v>114</v>
      </c>
      <c r="M32" s="169" t="s">
        <v>114</v>
      </c>
      <c r="N32" s="171"/>
      <c r="O32" s="171"/>
      <c r="P32" s="112"/>
      <c r="Q32" s="15"/>
      <c r="R32" s="15"/>
      <c r="S32" s="15"/>
      <c r="T32" s="1"/>
    </row>
    <row r="33" spans="1:20" ht="14.25">
      <c r="A33" s="79"/>
      <c r="B33" s="79">
        <f>1</f>
        <v>1</v>
      </c>
      <c r="C33" s="14">
        <f>Emissions!B42</f>
        <v>2015</v>
      </c>
      <c r="D33" s="146">
        <f>Emissions!J42</f>
        <v>145.16494845022837</v>
      </c>
      <c r="E33" s="147">
        <f>Emissions!K42</f>
        <v>9955.597340904189</v>
      </c>
      <c r="F33" s="148">
        <f>Emissions!L42</f>
        <v>9.4804515215027294</v>
      </c>
      <c r="G33" s="148">
        <f>Emissions!M42</f>
        <v>24.098686738677142</v>
      </c>
      <c r="H33" s="148">
        <f>Emissions!P42</f>
        <v>1.5695639649133135</v>
      </c>
      <c r="I33" s="172">
        <f>D33*I$4/1000</f>
        <v>0</v>
      </c>
      <c r="J33" s="173">
        <f t="shared" ref="J33:M47" si="5">E33*J$4/1000</f>
        <v>33.849030959074241</v>
      </c>
      <c r="K33" s="173">
        <f t="shared" si="5"/>
        <v>34.292369388483507</v>
      </c>
      <c r="L33" s="173">
        <f t="shared" si="5"/>
        <v>340.37402108934117</v>
      </c>
      <c r="M33" s="173">
        <f t="shared" si="5"/>
        <v>137.87907846957927</v>
      </c>
      <c r="N33" s="164">
        <f>SUM(I33:M33)</f>
        <v>546.39449990647813</v>
      </c>
      <c r="O33" s="164">
        <f>N33/B33</f>
        <v>546.39449990647813</v>
      </c>
      <c r="P33" s="112"/>
      <c r="Q33" s="15"/>
      <c r="R33" s="15"/>
      <c r="S33" s="15"/>
      <c r="T33" s="1"/>
    </row>
    <row r="34" spans="1:20" ht="14.25">
      <c r="A34" s="79"/>
      <c r="B34" s="79">
        <f>B33+B$8</f>
        <v>1.08</v>
      </c>
      <c r="C34" s="14">
        <f>Emissions!B43</f>
        <v>2016</v>
      </c>
      <c r="D34" s="146">
        <f>Emissions!J43</f>
        <v>134.31928556716917</v>
      </c>
      <c r="E34" s="147">
        <f>Emissions!K43</f>
        <v>9946.8966335607856</v>
      </c>
      <c r="F34" s="148">
        <f>Emissions!L43</f>
        <v>8.9291097801404202</v>
      </c>
      <c r="G34" s="148">
        <f>Emissions!M43</f>
        <v>23.098838526303339</v>
      </c>
      <c r="H34" s="148">
        <f>Emissions!P43</f>
        <v>1.4975283648041968</v>
      </c>
      <c r="I34" s="172">
        <f t="shared" ref="I34:I47" si="6">D34*I$4/1000</f>
        <v>0</v>
      </c>
      <c r="J34" s="173">
        <f t="shared" si="5"/>
        <v>33.819448554106671</v>
      </c>
      <c r="K34" s="173">
        <f t="shared" si="5"/>
        <v>32.298074643006117</v>
      </c>
      <c r="L34" s="173">
        <f t="shared" si="5"/>
        <v>326.25199194248063</v>
      </c>
      <c r="M34" s="173">
        <f t="shared" si="5"/>
        <v>131.55107758393416</v>
      </c>
      <c r="N34" s="164">
        <f t="shared" ref="N34:N47" si="7">SUM(I34:M34)</f>
        <v>523.92059272352753</v>
      </c>
      <c r="O34" s="164">
        <f t="shared" ref="O34:O47" si="8">N34/B34</f>
        <v>485.11165992919211</v>
      </c>
      <c r="P34" s="112"/>
      <c r="Q34" s="15"/>
      <c r="R34" s="15"/>
      <c r="S34" s="15"/>
      <c r="T34" s="1"/>
    </row>
    <row r="35" spans="1:20" ht="14.25">
      <c r="A35" s="79"/>
      <c r="B35" s="158">
        <f>B34*B$11</f>
        <v>1.1664000000000001</v>
      </c>
      <c r="C35" s="14">
        <f>Emissions!B44</f>
        <v>2017</v>
      </c>
      <c r="D35" s="146">
        <f>Emissions!J44</f>
        <v>119.73623867332711</v>
      </c>
      <c r="E35" s="147">
        <f>Emissions!K44</f>
        <v>9738.478417471928</v>
      </c>
      <c r="F35" s="148">
        <f>Emissions!L44</f>
        <v>7.9941419058666643</v>
      </c>
      <c r="G35" s="148">
        <f>Emissions!M44</f>
        <v>21.417357224515719</v>
      </c>
      <c r="H35" s="148">
        <f>Emissions!P44</f>
        <v>1.4227043991850397</v>
      </c>
      <c r="I35" s="172">
        <f t="shared" si="6"/>
        <v>0</v>
      </c>
      <c r="J35" s="173">
        <f t="shared" si="5"/>
        <v>33.110826619404556</v>
      </c>
      <c r="K35" s="173">
        <f t="shared" si="5"/>
        <v>28.916140392486501</v>
      </c>
      <c r="L35" s="173">
        <f t="shared" si="5"/>
        <v>302.50245910352186</v>
      </c>
      <c r="M35" s="173">
        <f t="shared" si="5"/>
        <v>124.9781314296953</v>
      </c>
      <c r="N35" s="164">
        <f t="shared" si="7"/>
        <v>489.50755754510817</v>
      </c>
      <c r="O35" s="164">
        <f t="shared" si="8"/>
        <v>419.6738319145303</v>
      </c>
      <c r="P35" s="112"/>
      <c r="Q35" s="15"/>
      <c r="R35" s="15"/>
      <c r="S35" s="15"/>
      <c r="T35" s="1"/>
    </row>
    <row r="36" spans="1:20" ht="14.25">
      <c r="A36" s="79"/>
      <c r="B36" s="158">
        <f t="shared" ref="B36:B47" si="9">B35*B$11</f>
        <v>1.2597120000000002</v>
      </c>
      <c r="C36" s="14">
        <f>Emissions!B45</f>
        <v>2018</v>
      </c>
      <c r="D36" s="146">
        <f>Emissions!J45</f>
        <v>110.25159053091262</v>
      </c>
      <c r="E36" s="147">
        <f>Emissions!K45</f>
        <v>9724.5357814613835</v>
      </c>
      <c r="F36" s="148">
        <f>Emissions!L45</f>
        <v>7.4673353327327332</v>
      </c>
      <c r="G36" s="148">
        <f>Emissions!M45</f>
        <v>20.448869300078169</v>
      </c>
      <c r="H36" s="148">
        <f>Emissions!P45</f>
        <v>1.3569809273977813</v>
      </c>
      <c r="I36" s="172">
        <f t="shared" si="6"/>
        <v>0</v>
      </c>
      <c r="J36" s="173">
        <f t="shared" si="5"/>
        <v>33.063421656968707</v>
      </c>
      <c r="K36" s="173">
        <f t="shared" si="5"/>
        <v>27.010593429747917</v>
      </c>
      <c r="L36" s="173">
        <f t="shared" si="5"/>
        <v>288.82336808947872</v>
      </c>
      <c r="M36" s="173">
        <f t="shared" si="5"/>
        <v>119.20462240016742</v>
      </c>
      <c r="N36" s="164">
        <f t="shared" si="7"/>
        <v>468.10200557636279</v>
      </c>
      <c r="O36" s="164">
        <f t="shared" si="8"/>
        <v>371.59446411272</v>
      </c>
      <c r="P36" s="112"/>
      <c r="Q36" s="15"/>
      <c r="R36" s="15"/>
      <c r="S36" s="15"/>
      <c r="T36" s="1"/>
    </row>
    <row r="37" spans="1:20" ht="14.25">
      <c r="A37" s="79"/>
      <c r="B37" s="158">
        <f t="shared" si="9"/>
        <v>1.3604889600000003</v>
      </c>
      <c r="C37" s="14">
        <f>Emissions!B46</f>
        <v>2019</v>
      </c>
      <c r="D37" s="146">
        <f>Emissions!J46</f>
        <v>101.25953875937539</v>
      </c>
      <c r="E37" s="147">
        <f>Emissions!K46</f>
        <v>9714.4739094172091</v>
      </c>
      <c r="F37" s="148">
        <f>Emissions!L46</f>
        <v>6.9600653368383334</v>
      </c>
      <c r="G37" s="148">
        <f>Emissions!M46</f>
        <v>19.606456583623039</v>
      </c>
      <c r="H37" s="148">
        <f>Emissions!P46</f>
        <v>1.2989629038973056</v>
      </c>
      <c r="I37" s="172">
        <f t="shared" si="6"/>
        <v>0</v>
      </c>
      <c r="J37" s="173">
        <f t="shared" si="5"/>
        <v>33.029211292018509</v>
      </c>
      <c r="K37" s="173">
        <f t="shared" si="5"/>
        <v>25.17571351506766</v>
      </c>
      <c r="L37" s="173">
        <f t="shared" si="5"/>
        <v>276.9249851267079</v>
      </c>
      <c r="M37" s="173">
        <f t="shared" si="5"/>
        <v>114.10800206885534</v>
      </c>
      <c r="N37" s="164">
        <f t="shared" si="7"/>
        <v>449.23791200264941</v>
      </c>
      <c r="O37" s="164">
        <f t="shared" si="8"/>
        <v>330.20327632989341</v>
      </c>
      <c r="P37" s="112"/>
      <c r="Q37" s="15"/>
      <c r="R37" s="15"/>
      <c r="S37" s="15"/>
      <c r="T37" s="1"/>
    </row>
    <row r="38" spans="1:20" ht="14.25">
      <c r="A38" s="79"/>
      <c r="B38" s="181">
        <f t="shared" si="9"/>
        <v>1.4693280768000003</v>
      </c>
      <c r="C38" s="182">
        <f>Emissions!B47</f>
        <v>2020</v>
      </c>
      <c r="D38" s="183">
        <f>Emissions!J47</f>
        <v>92.62097311193493</v>
      </c>
      <c r="E38" s="184">
        <f>Emissions!K47</f>
        <v>9703.1162025923641</v>
      </c>
      <c r="F38" s="185">
        <f>Emissions!L47</f>
        <v>6.4376297183644304</v>
      </c>
      <c r="G38" s="185">
        <f>Emissions!M47</f>
        <v>18.821643867567193</v>
      </c>
      <c r="H38" s="185">
        <f>Emissions!P47</f>
        <v>1.2447353991400925</v>
      </c>
      <c r="I38" s="182">
        <f t="shared" si="6"/>
        <v>0</v>
      </c>
      <c r="J38" s="186">
        <f t="shared" si="5"/>
        <v>32.990595088814032</v>
      </c>
      <c r="K38" s="186">
        <f t="shared" si="5"/>
        <v>23.28597702205639</v>
      </c>
      <c r="L38" s="186">
        <f t="shared" si="5"/>
        <v>265.84015453561818</v>
      </c>
      <c r="M38" s="186">
        <f t="shared" si="5"/>
        <v>109.34436162426715</v>
      </c>
      <c r="N38" s="187">
        <f t="shared" si="7"/>
        <v>431.46108827075574</v>
      </c>
      <c r="O38" s="187">
        <f t="shared" si="8"/>
        <v>293.64516685097323</v>
      </c>
      <c r="P38" s="112"/>
      <c r="Q38" s="15"/>
      <c r="R38" s="15"/>
      <c r="S38" s="15"/>
      <c r="T38" s="1"/>
    </row>
    <row r="39" spans="1:20" ht="14.25">
      <c r="A39" s="79"/>
      <c r="B39" s="158">
        <f t="shared" si="9"/>
        <v>1.5868743229440005</v>
      </c>
      <c r="C39" s="14">
        <f>Emissions!B48</f>
        <v>2021</v>
      </c>
      <c r="D39" s="146">
        <f>Emissions!J48</f>
        <v>85.807951430512688</v>
      </c>
      <c r="E39" s="147">
        <f>Emissions!K48</f>
        <v>9687.234843399423</v>
      </c>
      <c r="F39" s="148">
        <f>Emissions!L48</f>
        <v>6.1001072954143991</v>
      </c>
      <c r="G39" s="148">
        <f>Emissions!M48</f>
        <v>18.244770758889715</v>
      </c>
      <c r="H39" s="148">
        <f>Emissions!P48</f>
        <v>1.203784418945181</v>
      </c>
      <c r="I39" s="172">
        <f t="shared" si="6"/>
        <v>0</v>
      </c>
      <c r="J39" s="173">
        <f t="shared" si="5"/>
        <v>32.936598467558042</v>
      </c>
      <c r="K39" s="173">
        <f t="shared" si="5"/>
        <v>22.065102301222019</v>
      </c>
      <c r="L39" s="173">
        <f t="shared" si="5"/>
        <v>257.69229893717488</v>
      </c>
      <c r="M39" s="173">
        <f t="shared" si="5"/>
        <v>105.74700367140905</v>
      </c>
      <c r="N39" s="164">
        <f t="shared" si="7"/>
        <v>418.44100337736398</v>
      </c>
      <c r="O39" s="164">
        <f t="shared" si="8"/>
        <v>263.68881097090537</v>
      </c>
      <c r="P39" s="112"/>
      <c r="Q39" s="15"/>
      <c r="R39" s="15"/>
      <c r="S39" s="15"/>
      <c r="T39" s="1"/>
    </row>
    <row r="40" spans="1:20" ht="14.25">
      <c r="A40" s="79"/>
      <c r="B40" s="158">
        <f t="shared" si="9"/>
        <v>1.7138242687795207</v>
      </c>
      <c r="C40" s="14">
        <f>Emissions!B49</f>
        <v>2022</v>
      </c>
      <c r="D40" s="146">
        <f>Emissions!J49</f>
        <v>79.83969879026084</v>
      </c>
      <c r="E40" s="147">
        <f>Emissions!K49</f>
        <v>9663.6741495960632</v>
      </c>
      <c r="F40" s="148">
        <f>Emissions!L49</f>
        <v>5.8227988610836698</v>
      </c>
      <c r="G40" s="148">
        <f>Emissions!M49</f>
        <v>17.765315653371726</v>
      </c>
      <c r="H40" s="148">
        <f>Emissions!P49</f>
        <v>1.1713823122727742</v>
      </c>
      <c r="I40" s="172">
        <f t="shared" si="6"/>
        <v>0</v>
      </c>
      <c r="J40" s="173">
        <f t="shared" si="5"/>
        <v>32.856492108626611</v>
      </c>
      <c r="K40" s="173">
        <f t="shared" si="5"/>
        <v>21.062031588498826</v>
      </c>
      <c r="L40" s="173">
        <f t="shared" si="5"/>
        <v>250.92039207077067</v>
      </c>
      <c r="M40" s="173">
        <f t="shared" si="5"/>
        <v>102.90062549993314</v>
      </c>
      <c r="N40" s="164">
        <f t="shared" si="7"/>
        <v>407.73954126782922</v>
      </c>
      <c r="O40" s="164">
        <f t="shared" si="8"/>
        <v>237.91210609836679</v>
      </c>
      <c r="P40" s="112"/>
      <c r="Q40" s="15"/>
      <c r="R40" s="15"/>
      <c r="S40" s="15"/>
      <c r="T40" s="1"/>
    </row>
    <row r="41" spans="1:20" ht="14.25">
      <c r="A41" s="79"/>
      <c r="B41" s="158">
        <f t="shared" si="9"/>
        <v>1.8509302102818825</v>
      </c>
      <c r="C41" s="14">
        <f>Emissions!B50</f>
        <v>2023</v>
      </c>
      <c r="D41" s="146">
        <f>Emissions!J50</f>
        <v>74.939505130577317</v>
      </c>
      <c r="E41" s="147">
        <f>Emissions!K50</f>
        <v>9633.5456646523362</v>
      </c>
      <c r="F41" s="148">
        <f>Emissions!L50</f>
        <v>5.6004069677228729</v>
      </c>
      <c r="G41" s="148">
        <f>Emissions!M50</f>
        <v>17.375310481567787</v>
      </c>
      <c r="H41" s="148">
        <f>Emissions!P50</f>
        <v>1.1406926438622458</v>
      </c>
      <c r="I41" s="172">
        <f t="shared" si="6"/>
        <v>0</v>
      </c>
      <c r="J41" s="173">
        <f t="shared" si="5"/>
        <v>32.754055259817939</v>
      </c>
      <c r="K41" s="173">
        <f t="shared" si="5"/>
        <v>20.257603134976833</v>
      </c>
      <c r="L41" s="173">
        <f t="shared" si="5"/>
        <v>245.41189154491039</v>
      </c>
      <c r="M41" s="173">
        <f t="shared" si="5"/>
        <v>100.20467726617363</v>
      </c>
      <c r="N41" s="164">
        <f t="shared" si="7"/>
        <v>398.62822720587877</v>
      </c>
      <c r="O41" s="164">
        <f t="shared" si="8"/>
        <v>215.36642764352024</v>
      </c>
      <c r="P41" s="112"/>
      <c r="R41" s="15"/>
      <c r="S41" s="15"/>
      <c r="T41" s="1"/>
    </row>
    <row r="42" spans="1:20" ht="14.25">
      <c r="A42" s="79"/>
      <c r="B42" s="158">
        <f t="shared" si="9"/>
        <v>1.9990046271044333</v>
      </c>
      <c r="C42" s="14">
        <f>Emissions!B51</f>
        <v>2024</v>
      </c>
      <c r="D42" s="146">
        <f>Emissions!J51</f>
        <v>70.52746946115694</v>
      </c>
      <c r="E42" s="147">
        <f>Emissions!K51</f>
        <v>9604.5767064360243</v>
      </c>
      <c r="F42" s="148">
        <f>Emissions!L51</f>
        <v>5.4371814588796088</v>
      </c>
      <c r="G42" s="148">
        <f>Emissions!M51</f>
        <v>17.086981967022982</v>
      </c>
      <c r="H42" s="148">
        <f>Emissions!P51</f>
        <v>1.1194091340046106</v>
      </c>
      <c r="I42" s="172">
        <f t="shared" si="6"/>
        <v>0</v>
      </c>
      <c r="J42" s="173">
        <f t="shared" si="5"/>
        <v>32.65556080188248</v>
      </c>
      <c r="K42" s="173">
        <f t="shared" si="5"/>
        <v>19.667189331353569</v>
      </c>
      <c r="L42" s="173">
        <f t="shared" si="5"/>
        <v>241.33948971843145</v>
      </c>
      <c r="M42" s="173">
        <f t="shared" si="5"/>
        <v>98.335017417088721</v>
      </c>
      <c r="N42" s="164">
        <f t="shared" si="7"/>
        <v>391.99725726875624</v>
      </c>
      <c r="O42" s="164">
        <f t="shared" si="8"/>
        <v>196.09622306706009</v>
      </c>
      <c r="P42" s="112"/>
      <c r="Q42" s="15"/>
      <c r="R42" s="15"/>
      <c r="S42" s="15"/>
      <c r="T42" s="1"/>
    </row>
    <row r="43" spans="1:20" ht="14.25">
      <c r="A43" s="79"/>
      <c r="B43" s="158">
        <f t="shared" si="9"/>
        <v>2.1589249972727882</v>
      </c>
      <c r="C43" s="14">
        <f>Emissions!B52</f>
        <v>2025</v>
      </c>
      <c r="D43" s="146">
        <f>Emissions!J52</f>
        <v>65.943829700444496</v>
      </c>
      <c r="E43" s="147">
        <f>Emissions!K52</f>
        <v>9573.7681354683045</v>
      </c>
      <c r="F43" s="148">
        <f>Emissions!L52</f>
        <v>5.1310564778775642</v>
      </c>
      <c r="G43" s="148">
        <f>Emissions!M52</f>
        <v>16.763387768895317</v>
      </c>
      <c r="H43" s="148">
        <f>Emissions!P52</f>
        <v>1.0912308590971915</v>
      </c>
      <c r="I43" s="172">
        <f t="shared" si="6"/>
        <v>0</v>
      </c>
      <c r="J43" s="173">
        <f t="shared" si="5"/>
        <v>32.550811660592231</v>
      </c>
      <c r="K43" s="173">
        <f t="shared" si="5"/>
        <v>18.55988437823456</v>
      </c>
      <c r="L43" s="173">
        <f t="shared" si="5"/>
        <v>236.76898927530482</v>
      </c>
      <c r="M43" s="173">
        <f t="shared" si="5"/>
        <v>95.859683716807197</v>
      </c>
      <c r="N43" s="164">
        <f t="shared" si="7"/>
        <v>383.7393690309388</v>
      </c>
      <c r="O43" s="164">
        <f t="shared" si="8"/>
        <v>177.74557685685636</v>
      </c>
      <c r="P43" s="112"/>
      <c r="Q43" s="15"/>
      <c r="R43" s="15"/>
      <c r="S43" s="15"/>
      <c r="T43" s="1"/>
    </row>
    <row r="44" spans="1:20" ht="14.25">
      <c r="A44" s="79"/>
      <c r="B44" s="158">
        <f t="shared" si="9"/>
        <v>2.3316389970546112</v>
      </c>
      <c r="C44" s="14">
        <f>Emissions!B53</f>
        <v>2026</v>
      </c>
      <c r="D44" s="146">
        <f>Emissions!J53</f>
        <v>61.235955264903382</v>
      </c>
      <c r="E44" s="147">
        <f>Emissions!K53</f>
        <v>9543.1342133695944</v>
      </c>
      <c r="F44" s="148">
        <f>Emissions!L53</f>
        <v>4.8798543578309275</v>
      </c>
      <c r="G44" s="148">
        <f>Emissions!M53</f>
        <v>16.489453382292083</v>
      </c>
      <c r="H44" s="148">
        <f>Emissions!P53</f>
        <v>1.0713098931636067</v>
      </c>
      <c r="I44" s="172">
        <f t="shared" si="6"/>
        <v>0</v>
      </c>
      <c r="J44" s="173">
        <f t="shared" si="5"/>
        <v>32.446656325456622</v>
      </c>
      <c r="K44" s="173">
        <f t="shared" si="5"/>
        <v>17.651244544754984</v>
      </c>
      <c r="L44" s="173">
        <f t="shared" si="5"/>
        <v>232.89989260236706</v>
      </c>
      <c r="M44" s="173">
        <f t="shared" si="5"/>
        <v>94.109717174157723</v>
      </c>
      <c r="N44" s="164">
        <f t="shared" si="7"/>
        <v>377.10751064673639</v>
      </c>
      <c r="O44" s="164">
        <f t="shared" si="8"/>
        <v>161.73494744388333</v>
      </c>
      <c r="P44" s="112"/>
      <c r="Q44" s="15"/>
      <c r="R44" s="15"/>
      <c r="S44" s="15"/>
      <c r="T44" s="1"/>
    </row>
    <row r="45" spans="1:20" ht="14.25">
      <c r="A45" s="79"/>
      <c r="B45" s="158">
        <f t="shared" si="9"/>
        <v>2.5181701168189803</v>
      </c>
      <c r="C45" s="14">
        <f>Emissions!B54</f>
        <v>2027</v>
      </c>
      <c r="D45" s="146">
        <f>Emissions!J54</f>
        <v>57.380902284318587</v>
      </c>
      <c r="E45" s="147">
        <f>Emissions!K54</f>
        <v>9509.3349488230378</v>
      </c>
      <c r="F45" s="148">
        <f>Emissions!L54</f>
        <v>4.6681493590079333</v>
      </c>
      <c r="G45" s="148">
        <f>Emissions!M54</f>
        <v>16.283272449359149</v>
      </c>
      <c r="H45" s="148">
        <f>Emissions!P54</f>
        <v>1.0561613860909962</v>
      </c>
      <c r="I45" s="172">
        <f t="shared" si="6"/>
        <v>0</v>
      </c>
      <c r="J45" s="173">
        <f t="shared" si="5"/>
        <v>32.331738825998329</v>
      </c>
      <c r="K45" s="173">
        <f t="shared" si="5"/>
        <v>16.885472365596598</v>
      </c>
      <c r="L45" s="173">
        <f t="shared" si="5"/>
        <v>229.98775743187656</v>
      </c>
      <c r="M45" s="173">
        <f t="shared" si="5"/>
        <v>92.778989505803779</v>
      </c>
      <c r="N45" s="164">
        <f t="shared" si="7"/>
        <v>371.98395812927527</v>
      </c>
      <c r="O45" s="164">
        <f t="shared" si="8"/>
        <v>147.71994776872953</v>
      </c>
      <c r="P45" s="112"/>
      <c r="Q45" s="15"/>
      <c r="R45" s="15"/>
      <c r="S45" s="15"/>
      <c r="T45" s="1"/>
    </row>
    <row r="46" spans="1:20" ht="14.25">
      <c r="A46" s="79"/>
      <c r="B46" s="158">
        <f t="shared" si="9"/>
        <v>2.7196237261644991</v>
      </c>
      <c r="C46" s="14">
        <f>Emissions!B55</f>
        <v>2028</v>
      </c>
      <c r="D46" s="146">
        <f>Emissions!J55</f>
        <v>53.966645850656633</v>
      </c>
      <c r="E46" s="147">
        <f>Emissions!K55</f>
        <v>9475.6620555235877</v>
      </c>
      <c r="F46" s="148">
        <f>Emissions!L55</f>
        <v>4.4732774089430256</v>
      </c>
      <c r="G46" s="148">
        <f>Emissions!M55</f>
        <v>16.084680760066909</v>
      </c>
      <c r="H46" s="148">
        <f>Emissions!P55</f>
        <v>1.041426603217712</v>
      </c>
      <c r="I46" s="172">
        <f t="shared" si="6"/>
        <v>0</v>
      </c>
      <c r="J46" s="173">
        <f t="shared" si="5"/>
        <v>32.217250988780194</v>
      </c>
      <c r="K46" s="173">
        <f t="shared" si="5"/>
        <v>16.180588122486128</v>
      </c>
      <c r="L46" s="173">
        <f t="shared" si="5"/>
        <v>227.18281405166996</v>
      </c>
      <c r="M46" s="173">
        <f t="shared" si="5"/>
        <v>91.484605632681422</v>
      </c>
      <c r="N46" s="164">
        <f t="shared" si="7"/>
        <v>367.06525879561775</v>
      </c>
      <c r="O46" s="164">
        <f t="shared" si="8"/>
        <v>134.96913387841781</v>
      </c>
      <c r="P46" s="112"/>
      <c r="Q46" s="15"/>
      <c r="R46" s="15"/>
      <c r="S46" s="15"/>
      <c r="T46" s="1"/>
    </row>
    <row r="47" spans="1:20" ht="14.25">
      <c r="A47" s="79"/>
      <c r="B47" s="158">
        <f t="shared" si="9"/>
        <v>2.9371936242576591</v>
      </c>
      <c r="C47" s="14">
        <f>Emissions!B56</f>
        <v>2029</v>
      </c>
      <c r="D47" s="146">
        <f>Emissions!J56</f>
        <v>50.926509017027584</v>
      </c>
      <c r="E47" s="147">
        <f>Emissions!K56</f>
        <v>9441.7184103295931</v>
      </c>
      <c r="F47" s="148">
        <f>Emissions!L56</f>
        <v>4.3121215206416066</v>
      </c>
      <c r="G47" s="148">
        <f>Emissions!M56</f>
        <v>15.981169420915871</v>
      </c>
      <c r="H47" s="148">
        <f>Emissions!P56</f>
        <v>1.0315469233412737</v>
      </c>
      <c r="I47" s="172">
        <f t="shared" si="6"/>
        <v>0</v>
      </c>
      <c r="J47" s="173">
        <f t="shared" si="5"/>
        <v>32.101842595120615</v>
      </c>
      <c r="K47" s="173">
        <f t="shared" si="5"/>
        <v>15.59766048046118</v>
      </c>
      <c r="L47" s="173">
        <f t="shared" si="5"/>
        <v>225.72080198780779</v>
      </c>
      <c r="M47" s="173">
        <f t="shared" si="5"/>
        <v>90.616720546511672</v>
      </c>
      <c r="N47" s="164">
        <f t="shared" si="7"/>
        <v>364.03702560990126</v>
      </c>
      <c r="O47" s="164">
        <f t="shared" si="8"/>
        <v>123.94042483389474</v>
      </c>
      <c r="P47" s="112"/>
      <c r="Q47" s="15"/>
      <c r="R47" s="15"/>
      <c r="S47" s="15"/>
      <c r="T47" s="1"/>
    </row>
    <row r="48" spans="1:20" ht="14.25">
      <c r="A48" s="79"/>
      <c r="B48" s="181">
        <f>B47*B$11</f>
        <v>3.172169114198272</v>
      </c>
      <c r="C48" s="182">
        <f>Emissions!B57</f>
        <v>2030</v>
      </c>
      <c r="D48" s="183">
        <f>Emissions!J57</f>
        <v>48.973321902585141</v>
      </c>
      <c r="E48" s="184">
        <f>Emissions!K57</f>
        <v>9407.9576700169473</v>
      </c>
      <c r="F48" s="185">
        <f>Emissions!L57</f>
        <v>4.1992668440501477</v>
      </c>
      <c r="G48" s="185">
        <f>Emissions!M57</f>
        <v>15.918982880870338</v>
      </c>
      <c r="H48" s="185">
        <f>Emissions!P57</f>
        <v>1.0242061420354782</v>
      </c>
      <c r="I48" s="182">
        <f>D48*I$4/1000</f>
        <v>0</v>
      </c>
      <c r="J48" s="186">
        <f>E48*J$4/1000</f>
        <v>31.98705607805762</v>
      </c>
      <c r="K48" s="186">
        <f>F48*K$4/1000</f>
        <v>15.189446351828758</v>
      </c>
      <c r="L48" s="186">
        <f>G48*L$4/1000</f>
        <v>224.84246853659278</v>
      </c>
      <c r="M48" s="186">
        <f>H48*M$4/1000</f>
        <v>89.97186618930445</v>
      </c>
      <c r="N48" s="187">
        <f>SUM(I48:M48)</f>
        <v>361.99083715578365</v>
      </c>
      <c r="O48" s="187">
        <f>N48/B48</f>
        <v>114.11460868701906</v>
      </c>
      <c r="P48" s="112"/>
      <c r="Q48" s="15"/>
      <c r="R48" s="15"/>
      <c r="S48" s="15"/>
      <c r="T48" s="1"/>
    </row>
    <row r="49" spans="1:20" ht="15.75">
      <c r="A49" s="79"/>
      <c r="B49" s="158"/>
      <c r="C49" s="14"/>
      <c r="D49" s="146">
        <f>SUM(D33:D48)</f>
        <v>1352.8943639253914</v>
      </c>
      <c r="E49" s="146">
        <f>SUM(E33:E48)</f>
        <v>154323.70508302277</v>
      </c>
      <c r="F49" s="146">
        <f>SUM(F33:F48)</f>
        <v>97.89295414689704</v>
      </c>
      <c r="G49" s="146">
        <f>SUM(G33:G48)</f>
        <v>295.4851777640165</v>
      </c>
      <c r="H49" s="146">
        <f>SUM(H33:H48)</f>
        <v>19.3416262753688</v>
      </c>
      <c r="I49" s="19"/>
      <c r="J49" s="159"/>
      <c r="K49" s="159"/>
      <c r="L49" s="159"/>
      <c r="M49" s="159"/>
      <c r="N49" s="162">
        <f>SUM(N33:N48)</f>
        <v>6751.353644512963</v>
      </c>
      <c r="O49" s="162">
        <f>SUM(O33:O48)</f>
        <v>4219.9111062924403</v>
      </c>
      <c r="P49" s="62" t="s">
        <v>80</v>
      </c>
      <c r="Q49" s="15"/>
      <c r="R49" s="15"/>
      <c r="S49" s="15"/>
      <c r="T49" s="1"/>
    </row>
    <row r="51" spans="1:20" ht="15.75">
      <c r="B51" s="209"/>
      <c r="C51" s="217" t="s">
        <v>115</v>
      </c>
      <c r="D51" s="211">
        <f>D26-D49</f>
        <v>183.70538127895588</v>
      </c>
      <c r="E51" s="212">
        <f>E26-E49</f>
        <v>7688.4899995788583</v>
      </c>
      <c r="F51" s="211">
        <f>F26-F49</f>
        <v>22.487084600377443</v>
      </c>
      <c r="G51" s="211">
        <f>G26-G49</f>
        <v>26.798361933119907</v>
      </c>
      <c r="H51" s="213">
        <f>H26-H49</f>
        <v>0.35311231253180253</v>
      </c>
      <c r="L51" s="174"/>
      <c r="M51" s="217" t="s">
        <v>115</v>
      </c>
      <c r="N51" s="175">
        <f>N26-N49</f>
        <v>517.00440614439685</v>
      </c>
      <c r="O51" s="175">
        <f>O26-O49</f>
        <v>274.57821572035573</v>
      </c>
      <c r="P51" s="176" t="s">
        <v>80</v>
      </c>
    </row>
    <row r="52" spans="1:20" ht="15.75">
      <c r="B52" s="214"/>
      <c r="C52" s="215"/>
      <c r="D52" s="210" t="s">
        <v>181</v>
      </c>
      <c r="E52" s="179"/>
      <c r="F52" s="179"/>
      <c r="G52" s="179"/>
      <c r="H52" s="216"/>
      <c r="L52" s="177"/>
      <c r="M52" s="178"/>
      <c r="N52" s="179" t="s">
        <v>130</v>
      </c>
      <c r="O52" s="179" t="s">
        <v>129</v>
      </c>
      <c r="P52" s="180"/>
    </row>
  </sheetData>
  <dataValidations count="1">
    <dataValidation type="list" allowBlank="1" showInputMessage="1" showErrorMessage="1" sqref="B8 B31">
      <formula1>$B$8:$B$8</formula1>
    </dataValidation>
  </dataValidations>
  <pageMargins left="0.23622047244094491" right="0.23622047244094491" top="0.35433070866141736" bottom="0.35433070866141736" header="0.31496062992125984" footer="0.31496062992125984"/>
  <pageSetup paperSize="9" scale="68" orientation="landscape" cellComments="asDisplayed" r:id="rId1"/>
  <headerFooter alignWithMargins="0"/>
  <colBreaks count="1" manualBreakCount="1">
    <brk id="25" max="16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Assumptions</vt:lpstr>
      <vt:lpstr>VKT Projections</vt:lpstr>
      <vt:lpstr>Emissions</vt:lpstr>
      <vt:lpstr>Pollutant Costs</vt:lpstr>
      <vt:lpstr>Health Benefits @ 3%</vt:lpstr>
      <vt:lpstr>Health Benefits @ 8%</vt:lpstr>
      <vt:lpstr>Sheet1</vt:lpstr>
      <vt:lpstr>Assumptions!Print_Area</vt:lpstr>
      <vt:lpstr>Emissions!Print_Area</vt:lpstr>
      <vt:lpstr>'Health Benefits @ 3%'!Print_Area</vt:lpstr>
      <vt:lpstr>'Health Benefits @ 8%'!Print_Area</vt:lpstr>
      <vt:lpstr>'Pollutant Costs'!Print_Area</vt:lpstr>
      <vt:lpstr>'VKT Projections'!Print_Area</vt:lpstr>
      <vt:lpstr>'Health Benefits @ 3%'!Print_Titles</vt:lpstr>
      <vt:lpstr>'Health Benefits @ 8%'!Print_Titles</vt:lpstr>
    </vt:vector>
  </TitlesOfParts>
  <Company>Emission Impossible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AQNES Review Cost Scenarios RIS 5 Aug 10</dc:title>
  <dc:creator>Louise Wickham</dc:creator>
  <cp:lastModifiedBy>David Buckrell</cp:lastModifiedBy>
  <cp:lastPrinted>2015-06-08T04:49:54Z</cp:lastPrinted>
  <dcterms:created xsi:type="dcterms:W3CDTF">2010-04-01T00:55:39Z</dcterms:created>
  <dcterms:modified xsi:type="dcterms:W3CDTF">2015-07-29T04:33:08Z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000000825894</vt:lpwstr>
  </property>
  <property fmtid="{D5CDD505-2E9C-101B-9397-08002B2CF9AE}" pid="3" name="DisplayName">
    <vt:lpwstr>03 - Reports</vt:lpwstr>
  </property>
  <property fmtid="{D5CDD505-2E9C-101B-9397-08002B2CF9AE}" pid="4" name="Class">
    <vt:lpwstr>MC/MC_RA/MC_RA_One/MC_RA_One_Three</vt:lpwstr>
  </property>
  <property fmtid="{D5CDD505-2E9C-101B-9397-08002B2CF9AE}" pid="5" name="ClassComments">
    <vt:lpwstr/>
  </property>
  <property fmtid="{D5CDD505-2E9C-101B-9397-08002B2CF9AE}" pid="6" name="AddedBy">
    <vt:lpwstr>WickhamL</vt:lpwstr>
  </property>
  <property fmtid="{D5CDD505-2E9C-101B-9397-08002B2CF9AE}" pid="7" name="DateAdded">
    <vt:filetime>2010-08-06T04:54:30Z</vt:filetime>
  </property>
  <property fmtid="{D5CDD505-2E9C-101B-9397-08002B2CF9AE}" pid="8" name="FirstAddedBy">
    <vt:lpwstr>WickhamL</vt:lpwstr>
  </property>
  <property fmtid="{D5CDD505-2E9C-101B-9397-08002B2CF9AE}" pid="9" name="DateFirstAdded">
    <vt:filetime>2010-08-04T04:27:52Z</vt:filetime>
  </property>
  <property fmtid="{D5CDD505-2E9C-101B-9397-08002B2CF9AE}" pid="10" name="LastModifiedBy">
    <vt:lpwstr>WickhamL</vt:lpwstr>
  </property>
  <property fmtid="{D5CDD505-2E9C-101B-9397-08002B2CF9AE}" pid="11" name="DateLastModified">
    <vt:filetime>2010-08-06T04:54:30Z</vt:filetime>
  </property>
  <property fmtid="{D5CDD505-2E9C-101B-9397-08002B2CF9AE}" pid="12" name="IsCheckedOut">
    <vt:bool>true</vt:bool>
  </property>
  <property fmtid="{D5CDD505-2E9C-101B-9397-08002B2CF9AE}" pid="13" name="CheckedOutBy">
    <vt:lpwstr>WickhamL</vt:lpwstr>
  </property>
  <property fmtid="{D5CDD505-2E9C-101B-9397-08002B2CF9AE}" pid="14" name="CheckOutComment">
    <vt:lpwstr/>
  </property>
  <property fmtid="{D5CDD505-2E9C-101B-9397-08002B2CF9AE}" pid="15" name="CheckOutDate">
    <vt:filetime>2010-08-07T07:19:13Z</vt:filetime>
  </property>
  <property fmtid="{D5CDD505-2E9C-101B-9397-08002B2CF9AE}" pid="16" name="VersionStatus">
    <vt:i4>3</vt:i4>
  </property>
  <property fmtid="{D5CDD505-2E9C-101B-9397-08002B2CF9AE}" pid="17" name="ProtectMode">
    <vt:i4>4194336</vt:i4>
  </property>
  <property fmtid="{D5CDD505-2E9C-101B-9397-08002B2CF9AE}" pid="18" name="IndexMode">
    <vt:i4>0</vt:i4>
  </property>
  <property fmtid="{D5CDD505-2E9C-101B-9397-08002B2CF9AE}" pid="19" name="MaxVersionsOnline">
    <vt:i4>0</vt:i4>
  </property>
  <property fmtid="{D5CDD505-2E9C-101B-9397-08002B2CF9AE}" pid="20" name="Version">
    <vt:lpwstr>5.0</vt:lpwstr>
  </property>
  <property fmtid="{D5CDD505-2E9C-101B-9397-08002B2CF9AE}" pid="21" name="Versions">
    <vt:lpwstr>1.0 2.0 3.0 4.0 5.0</vt:lpwstr>
  </property>
  <property fmtid="{D5CDD505-2E9C-101B-9397-08002B2CF9AE}" pid="22" name="ContentVersion">
    <vt:lpwstr>5.0</vt:lpwstr>
  </property>
  <property fmtid="{D5CDD505-2E9C-101B-9397-08002B2CF9AE}" pid="23" name="ContentType">
    <vt:i4>0</vt:i4>
  </property>
  <property fmtid="{D5CDD505-2E9C-101B-9397-08002B2CF9AE}" pid="24" name="ContentSize">
    <vt:i4>513536</vt:i4>
  </property>
  <property fmtid="{D5CDD505-2E9C-101B-9397-08002B2CF9AE}" pid="25" name="ContentFormats">
    <vt:lpwstr>XLS</vt:lpwstr>
  </property>
  <property fmtid="{D5CDD505-2E9C-101B-9397-08002B2CF9AE}" pid="26" name="LocaleID">
    <vt:i4>0</vt:i4>
  </property>
  <property fmtid="{D5CDD505-2E9C-101B-9397-08002B2CF9AE}" pid="27" name="RequiredSignatures">
    <vt:lpwstr/>
  </property>
  <property fmtid="{D5CDD505-2E9C-101B-9397-08002B2CF9AE}" pid="28" name="SignaturesRequired">
    <vt:lpwstr/>
  </property>
  <property fmtid="{D5CDD505-2E9C-101B-9397-08002B2CF9AE}" pid="29" name="Signatures">
    <vt:lpwstr/>
  </property>
  <property fmtid="{D5CDD505-2E9C-101B-9397-08002B2CF9AE}" pid="30" name="DateAvailable">
    <vt:filetime>1899-12-29T12:00:00Z</vt:filetime>
  </property>
  <property fmtid="{D5CDD505-2E9C-101B-9397-08002B2CF9AE}" pid="31" name="DateExpires">
    <vt:filetime>1899-12-29T12:00:00Z</vt:filetime>
  </property>
  <property fmtid="{D5CDD505-2E9C-101B-9397-08002B2CF9AE}" pid="32" name="RelativeDateExpires">
    <vt:lpwstr>Never</vt:lpwstr>
  </property>
  <property fmtid="{D5CDD505-2E9C-101B-9397-08002B2CF9AE}" pid="33" name="Parents">
    <vt:lpwstr>b2fc7aace627c293bf6de2ef4cfc35b9</vt:lpwstr>
  </property>
  <property fmtid="{D5CDD505-2E9C-101B-9397-08002B2CF9AE}" pid="34" name="Children">
    <vt:lpwstr/>
  </property>
  <property fmtid="{D5CDD505-2E9C-101B-9397-08002B2CF9AE}" pid="35" name="Master">
    <vt:lpwstr/>
  </property>
  <property fmtid="{D5CDD505-2E9C-101B-9397-08002B2CF9AE}" pid="36" name="Slaves">
    <vt:lpwstr/>
  </property>
  <property fmtid="{D5CDD505-2E9C-101B-9397-08002B2CF9AE}" pid="37" name="PublishPaths">
    <vt:lpwstr/>
  </property>
  <property fmtid="{D5CDD505-2E9C-101B-9397-08002B2CF9AE}" pid="38" name="SeeAlso">
    <vt:lpwstr/>
  </property>
  <property fmtid="{D5CDD505-2E9C-101B-9397-08002B2CF9AE}" pid="39" name="Folders">
    <vt:lpwstr/>
  </property>
  <property fmtid="{D5CDD505-2E9C-101B-9397-08002B2CF9AE}" pid="40" name="MetaPath">
    <vt:lpwstr>\MC\MC_RA\MC_RA_One\MC_RA_One_Three</vt:lpwstr>
  </property>
  <property fmtid="{D5CDD505-2E9C-101B-9397-08002B2CF9AE}" pid="41" name="ContentPath">
    <vt:lpwstr>\MC\MC_RA\MC_RA_One\MC_RA_One_Three</vt:lpwstr>
  </property>
  <property fmtid="{D5CDD505-2E9C-101B-9397-08002B2CF9AE}" pid="42" name="ArchiveMetaPath">
    <vt:lpwstr>\MC\MC_RA\MC_RA_One\MC_RA_One_Three</vt:lpwstr>
  </property>
  <property fmtid="{D5CDD505-2E9C-101B-9397-08002B2CF9AE}" pid="43" name="ArchiveContentPath">
    <vt:lpwstr>\MC\MC_RA\MC_RA_One\MC_RA_One_Three</vt:lpwstr>
  </property>
  <property fmtid="{D5CDD505-2E9C-101B-9397-08002B2CF9AE}" pid="44" name="ContentVPath">
    <vt:lpwstr>/MC/MC_RA/MC_RA_One/MC_RA_One_Three</vt:lpwstr>
  </property>
  <property fmtid="{D5CDD505-2E9C-101B-9397-08002B2CF9AE}" pid="45" name="Icon">
    <vt:lpwstr/>
  </property>
  <property fmtid="{D5CDD505-2E9C-101B-9397-08002B2CF9AE}" pid="46" name="DefaultContent">
    <vt:lpwstr/>
  </property>
  <property fmtid="{D5CDD505-2E9C-101B-9397-08002B2CF9AE}" pid="47" name="DefaultFormat">
    <vt:lpwstr>XLS</vt:lpwstr>
  </property>
  <property fmtid="{D5CDD505-2E9C-101B-9397-08002B2CF9AE}" pid="48" name="DefaultForm">
    <vt:lpwstr/>
  </property>
  <property fmtid="{D5CDD505-2E9C-101B-9397-08002B2CF9AE}" pid="49" name="DefaultUIHandler">
    <vt:lpwstr/>
  </property>
  <property fmtid="{D5CDD505-2E9C-101B-9397-08002B2CF9AE}" pid="50" name="Abstract">
    <vt:bool>false</vt:bool>
  </property>
  <property fmtid="{D5CDD505-2E9C-101B-9397-08002B2CF9AE}" pid="51" name="PossibleSuperiors">
    <vt:lpwstr>MC_RA_One</vt:lpwstr>
  </property>
  <property fmtid="{D5CDD505-2E9C-101B-9397-08002B2CF9AE}" pid="52" name="HelpFileContext">
    <vt:i4>0</vt:i4>
  </property>
  <property fmtid="{D5CDD505-2E9C-101B-9397-08002B2CF9AE}" pid="53" name="HelpFileName">
    <vt:lpwstr/>
  </property>
  <property fmtid="{D5CDD505-2E9C-101B-9397-08002B2CF9AE}" pid="54" name="Doctype">
    <vt:lpwstr>Policy</vt:lpwstr>
  </property>
  <property fmtid="{D5CDD505-2E9C-101B-9397-08002B2CF9AE}" pid="55" name="Status">
    <vt:lpwstr>Draft</vt:lpwstr>
  </property>
  <property fmtid="{D5CDD505-2E9C-101B-9397-08002B2CF9AE}" pid="56" name="Year">
    <vt:lpwstr>2010 - 2011</vt:lpwstr>
  </property>
  <property fmtid="{D5CDD505-2E9C-101B-9397-08002B2CF9AE}" pid="57" name="Description">
    <vt:lpwstr/>
  </property>
  <property fmtid="{D5CDD505-2E9C-101B-9397-08002B2CF9AE}" pid="58" name="ContractNumber">
    <vt:lpwstr/>
  </property>
  <property fmtid="{D5CDD505-2E9C-101B-9397-08002B2CF9AE}" pid="59" name="To">
    <vt:lpwstr/>
  </property>
  <property fmtid="{D5CDD505-2E9C-101B-9397-08002B2CF9AE}" pid="60" name="From">
    <vt:lpwstr/>
  </property>
  <property fmtid="{D5CDD505-2E9C-101B-9397-08002B2CF9AE}" pid="61" name="Sent_Received">
    <vt:filetime>1899-12-29T12:00:00Z</vt:filetime>
  </property>
  <property fmtid="{D5CDD505-2E9C-101B-9397-08002B2CF9AE}" pid="62" name="adspath">
    <vt:lpwstr>Amphora://Dragon/MC/MC_RA/MC_RA_One/MC_RA_One_Three/000000825894</vt:lpwstr>
  </property>
</Properties>
</file>