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gellj\AppData\Local\OpenText\OTEdit\EC_mako\c3082992\"/>
    </mc:Choice>
  </mc:AlternateContent>
  <xr:revisionPtr revIDLastSave="0" documentId="13_ncr:1_{A0951A27-FA7D-4925-92E5-D1AC12C4731B}" xr6:coauthVersionLast="47" xr6:coauthVersionMax="47" xr10:uidLastSave="{00000000-0000-0000-0000-000000000000}"/>
  <bookViews>
    <workbookView xWindow="13035" yWindow="0" windowWidth="22275" windowHeight="15105" activeTab="1"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expenses'!$A$1:$E$32</definedName>
    <definedName name="_xlnm.Print_Area" localSheetId="4">'Gifts and benefits'!$A$1:$F$47</definedName>
    <definedName name="_xlnm.Print_Area" localSheetId="2">Hospitality!$A$1:$E$22</definedName>
    <definedName name="_xlnm.Print_Area" localSheetId="0">'Summary and sign-off'!$A$1:$F$23</definedName>
    <definedName name="_xlnm.Print_Area" localSheetId="1">Travel!$A$1:$E$167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4" l="1"/>
  <c r="C26" i="3"/>
  <c r="C15" i="2"/>
  <c r="C147" i="1"/>
  <c r="C156" i="1"/>
  <c r="C59" i="1"/>
  <c r="B6" i="13" l="1"/>
  <c r="E60" i="13"/>
  <c r="C60" i="13"/>
  <c r="C38" i="4"/>
  <c r="C37" i="4"/>
  <c r="B60" i="13" l="1"/>
  <c r="B59" i="13"/>
  <c r="D59" i="13"/>
  <c r="B58" i="13"/>
  <c r="D58" i="13"/>
  <c r="D57" i="13"/>
  <c r="B57" i="13"/>
  <c r="D56" i="13"/>
  <c r="B56" i="13"/>
  <c r="D55" i="13"/>
  <c r="B55" i="13"/>
  <c r="B2" i="4"/>
  <c r="B3" i="4"/>
  <c r="B2" i="3"/>
  <c r="B3" i="3"/>
  <c r="B2" i="2"/>
  <c r="B3" i="2"/>
  <c r="B2" i="1"/>
  <c r="B3" i="1"/>
  <c r="F58" i="13" l="1"/>
  <c r="D15" i="2" s="1"/>
  <c r="F60" i="13"/>
  <c r="E36" i="4" s="1"/>
  <c r="F59" i="13"/>
  <c r="D26" i="3" s="1"/>
  <c r="F57" i="13"/>
  <c r="D156" i="1" s="1"/>
  <c r="F56" i="13"/>
  <c r="D147" i="1" s="1"/>
  <c r="F55" i="13"/>
  <c r="D59" i="1" s="1"/>
  <c r="C13" i="13"/>
  <c r="C12" i="13"/>
  <c r="C11" i="13"/>
  <c r="C16" i="13" l="1"/>
  <c r="C17" i="13"/>
  <c r="B5" i="4" l="1"/>
  <c r="B4" i="4"/>
  <c r="B5" i="3"/>
  <c r="B4" i="3"/>
  <c r="B5" i="2"/>
  <c r="B4" i="2"/>
  <c r="B5" i="1"/>
  <c r="B4" i="1"/>
  <c r="C15" i="13" l="1"/>
  <c r="F12" i="13" l="1"/>
  <c r="C36" i="4"/>
  <c r="F11" i="13" s="1"/>
  <c r="F13" i="13" l="1"/>
  <c r="B156" i="1"/>
  <c r="B17" i="13" s="1"/>
  <c r="B147" i="1"/>
  <c r="B16" i="13" s="1"/>
  <c r="B59" i="1"/>
  <c r="B15" i="13" s="1"/>
  <c r="B26" i="3" l="1"/>
  <c r="B13" i="13" s="1"/>
  <c r="B15" i="2"/>
  <c r="B12" i="13" s="1"/>
  <c r="B11" i="13" l="1"/>
  <c r="B15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100-000001000000}">
      <text>
        <r>
          <rPr>
            <sz val="9"/>
            <color indexed="81"/>
            <rFont val="Tahoma"/>
            <family val="2"/>
          </rPr>
          <t xml:space="preserve">
Insert additional rows as needed:
- 'right click' on a row number (left of screen)
- select 'Insert' (this will insert a row above it)
</t>
        </r>
      </text>
    </comment>
    <comment ref="A62" authorId="0" shapeId="0" xr:uid="{00000000-0006-0000-0100-000002000000}">
      <text>
        <r>
          <rPr>
            <sz val="9"/>
            <color indexed="81"/>
            <rFont val="Tahoma"/>
            <family val="2"/>
          </rPr>
          <t xml:space="preserve">
Insert additional rows as needed:
- 'right click' on a row number (left of screen)
- select 'Insert' (this will insert a row above it)
</t>
        </r>
      </text>
    </comment>
    <comment ref="A150" authorId="0" shapeId="0" xr:uid="{00000000-0006-0000-01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<sst xmlns="http://schemas.openxmlformats.org/spreadsheetml/2006/main" count="624" uniqueCount="292">
  <si>
    <t>Hospitality</t>
  </si>
  <si>
    <t>Gifts and benefits</t>
  </si>
  <si>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</si>
  <si>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</si>
  <si>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</si>
  <si>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</si>
  <si>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</si>
  <si>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</si>
  <si>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</si>
  <si>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</si>
  <si>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</si>
  <si>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</si>
  <si>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</si>
  <si>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</si>
  <si>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</si>
  <si>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</si>
  <si>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</si>
  <si>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</si>
  <si>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</si>
  <si>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</si>
  <si>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</si>
  <si>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</si>
  <si>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</si>
  <si>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</si>
  <si>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</si>
  <si>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</si>
  <si>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</si>
  <si>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</si>
  <si>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</si>
  <si>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</si>
  <si>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</si>
  <si>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</si>
  <si>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</si>
  <si>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</si>
  <si>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</si>
  <si>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</si>
  <si>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</si>
  <si>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</si>
  <si>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</si>
  <si>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</si>
  <si>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</si>
  <si>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</si>
  <si>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</si>
  <si>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</si>
  <si>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</si>
  <si>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</si>
  <si>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</si>
  <si>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</si>
  <si>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</si>
  <si>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</si>
  <si>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</si>
  <si>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</si>
  <si>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</si>
  <si>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</si>
  <si>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</si>
  <si>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</si>
  <si>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</si>
  <si>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</si>
  <si>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</si>
  <si>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</si>
  <si>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</si>
  <si>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</si>
  <si>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</si>
  <si>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</si>
  <si>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</si>
  <si>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</si>
  <si>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</si>
  <si>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</si>
  <si>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</si>
  <si>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</si>
  <si>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</si>
  <si>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</si>
  <si>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</si>
  <si>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</si>
  <si>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</si>
  <si>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</si>
  <si>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</si>
  <si>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</si>
  <si>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</si>
  <si>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</si>
  <si>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</si>
  <si>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</si>
  <si>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</si>
  <si>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</si>
  <si>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</si>
  <si>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</si>
  <si>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</si>
  <si>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</si>
  <si>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</si>
  <si>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</si>
  <si>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</si>
  <si>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</si>
  <si>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</si>
  <si>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</si>
  <si>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</si>
  <si>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</si>
  <si>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</si>
  <si>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</si>
  <si>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</si>
  <si>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</si>
  <si>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</si>
  <si>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</si>
  <si>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</si>
  <si>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</si>
  <si>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</si>
  <si>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</si>
  <si>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</si>
  <si>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</si>
  <si>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</si>
  <si>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</si>
  <si>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</si>
  <si>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</si>
  <si>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</si>
  <si>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</si>
  <si>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</si>
  <si>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</si>
  <si>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</si>
  <si>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</si>
  <si>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</si>
  <si>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</si>
  <si>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Carolyn Tremain</t>
  </si>
  <si>
    <t xml:space="preserve">Chief Financial Officer </t>
  </si>
  <si>
    <t xml:space="preserve">Ministry of Business, Innovation &amp; Employment </t>
  </si>
  <si>
    <t>Flights</t>
  </si>
  <si>
    <t xml:space="preserve">Auckland </t>
  </si>
  <si>
    <t>Auckland</t>
  </si>
  <si>
    <t>Canberra</t>
  </si>
  <si>
    <t>Hotel</t>
  </si>
  <si>
    <t>Hamilton</t>
  </si>
  <si>
    <t>Christchurch</t>
  </si>
  <si>
    <t>Wellington</t>
  </si>
  <si>
    <t>Phone and data charges</t>
  </si>
  <si>
    <t>Phone and data costs</t>
  </si>
  <si>
    <t>None</t>
  </si>
  <si>
    <t>Taxi - Wellington airport to MBIE</t>
  </si>
  <si>
    <t>Taxi - MBIE to Wellington airport</t>
  </si>
  <si>
    <t>Taxi - Wellington airport to home</t>
  </si>
  <si>
    <t>Taxi - Christchurch airport to MBIE office</t>
  </si>
  <si>
    <t>Hotel - 2 nights</t>
  </si>
  <si>
    <t>Uber - MBIE Auckland office to EMA venue</t>
  </si>
  <si>
    <t>Uber - EMA venue to MBIE Auckland office</t>
  </si>
  <si>
    <t>Canberra to attend Australia-NZ CE discussions</t>
  </si>
  <si>
    <t>Breakfast</t>
  </si>
  <si>
    <t>2-4 September 2025</t>
  </si>
  <si>
    <t>Carolyn Tremain, CE (to 26 September 2025)</t>
  </si>
  <si>
    <t>Canberra to attend Australia-NZ Leadership Forum</t>
  </si>
  <si>
    <t>Registration (includes Welcome Reception and Leaders' Dinner)</t>
  </si>
  <si>
    <t>16-19 November 2025</t>
  </si>
  <si>
    <t>Course fee</t>
  </si>
  <si>
    <t>Uber from ANZLF dinner to hotel</t>
  </si>
  <si>
    <t>Uber from hotel to Canberra airport</t>
  </si>
  <si>
    <t>Suzanne Stew, Acting CE (29 September 2025 to 20 January 2026)</t>
  </si>
  <si>
    <t>Christchurch to visit MBIE staff, meet with CE Business Canterbury</t>
  </si>
  <si>
    <t>Taxi - MBIE Christchurch office to airport</t>
  </si>
  <si>
    <t>Suzanne Stew, Acting CE (27 September 2025 to 20 January 2026)</t>
  </si>
  <si>
    <t>Sydney to attend a 2-day workshop with Microsoft</t>
  </si>
  <si>
    <t>Taxi - airport to home</t>
  </si>
  <si>
    <t>Taxi - Auckland airport to airport hotel</t>
  </si>
  <si>
    <t>Auckland to attend meeting with Microsoft</t>
  </si>
  <si>
    <t>Airport parking</t>
  </si>
  <si>
    <t>26-29 November 2025</t>
  </si>
  <si>
    <t>Sydney to attend an Executive Learning Group programme</t>
  </si>
  <si>
    <t>Auckland to meet with MBIE staff, meeting with EMA Chief Executive</t>
  </si>
  <si>
    <t>Taxi - Auckland airport to city</t>
  </si>
  <si>
    <t>Taxi - Auckland CBD to airport</t>
  </si>
  <si>
    <t>Auckland to attend Australia-NZ Climate &amp; Finance Ministers' meeting</t>
  </si>
  <si>
    <t>Taxi - Auckland airport to hotel</t>
  </si>
  <si>
    <t>Taxi - meeting venue to airport</t>
  </si>
  <si>
    <t xml:space="preserve">Waitangi to attend Ministerial/iwi hui </t>
  </si>
  <si>
    <t>Uber - Wellington airport to home</t>
  </si>
  <si>
    <t>Uber - Auckland CBD to meeting at Auckland Airport</t>
  </si>
  <si>
    <t>Uber - from meeting with CE Auckland Airport to Auckland airport terminal</t>
  </si>
  <si>
    <t>Uber - from Wellington airport to home</t>
  </si>
  <si>
    <t>Christchurch to attend Business NZ Roundtable breakfast event, meetings with Vice-Chancellor, University of Canterbury, ChristchurchNZ CE</t>
  </si>
  <si>
    <t>Uber - Christchurch airport to hotel</t>
  </si>
  <si>
    <t>Uber - hotel to venue for Business NZ event</t>
  </si>
  <si>
    <t>Uber - Business NZ event to meeting with Vice-Chancellor</t>
  </si>
  <si>
    <t>Uber - University of Canterbury to meeting with ChristchurchNZ CE</t>
  </si>
  <si>
    <t>Christchurch to present at Business Canterbury event, ChristchurchNZ Growth sector tour of local businesses</t>
  </si>
  <si>
    <t>Taxi - Christchurch airport to Business Canterbury office</t>
  </si>
  <si>
    <t>Nic Blakeley</t>
  </si>
  <si>
    <t>Dinner</t>
  </si>
  <si>
    <t>Auckland for TRENZ, Tech Week event, meetings with stakeholders</t>
  </si>
  <si>
    <t>Uber - meeting with The Icehouse to meeting with Spark</t>
  </si>
  <si>
    <t>Uber - TRENZ event to meeting with CE, The Icehouse</t>
  </si>
  <si>
    <t>Uber - Ports of Auckland meeting to NZICC for TRENZ event</t>
  </si>
  <si>
    <t>Uber - hotel to meeting with CE, Ports of Auckland</t>
  </si>
  <si>
    <t>Uber - Auckland airport to hotel</t>
  </si>
  <si>
    <t>Uber - home to Wellington airport</t>
  </si>
  <si>
    <t>Uber - hotel to present at ASB Business Roundtable event</t>
  </si>
  <si>
    <t>Uber - EMEX venue to meeting with Dodson Group</t>
  </si>
  <si>
    <t>Uber - MBIE office to EMEX venue</t>
  </si>
  <si>
    <t>Uber - Dodson Group to EMEX venue</t>
  </si>
  <si>
    <t>New Plymouth to attend Taranaki Chamber of Commerce Forum, meetings with stakeholders</t>
  </si>
  <si>
    <t>Hamilton to attend Fieldays, Auckland for Board meeting, Hamilton for meetings with stakeholders</t>
  </si>
  <si>
    <t>Uber - Home to airport</t>
  </si>
  <si>
    <t>Uber - Dinner with Chamber-Waikato business sector to motel</t>
  </si>
  <si>
    <t>31 July - 2 August 2025</t>
  </si>
  <si>
    <t>10-13 July 2025</t>
  </si>
  <si>
    <t>29-31 October 2025</t>
  </si>
  <si>
    <t>Sydney</t>
  </si>
  <si>
    <t>Hotel - needed to be in Auckland night before travel</t>
  </si>
  <si>
    <t>17-25 January 2026</t>
  </si>
  <si>
    <t>San Francisco to attend Stanford Graduate School of Business Executive Education Programme - Digital Transformation: Leading Organisational Change in the Age of AI</t>
  </si>
  <si>
    <t>San Francisco</t>
  </si>
  <si>
    <t>18-23 January 2026</t>
  </si>
  <si>
    <t>Accommodaton - arrived in San Francisco the night before the course started</t>
  </si>
  <si>
    <t>4-5 December 2025</t>
  </si>
  <si>
    <t>Nic Blakeley (CE from 21 January 2026)</t>
  </si>
  <si>
    <t>4-6 February 2025</t>
  </si>
  <si>
    <t>Waitangi to attend Ministerial/iwi hui</t>
  </si>
  <si>
    <t>Kerikeri</t>
  </si>
  <si>
    <t>10-11 February 2026</t>
  </si>
  <si>
    <t>19-20 February 2026</t>
  </si>
  <si>
    <t>19-21 May 2026</t>
  </si>
  <si>
    <t>2-3 June 2026</t>
  </si>
  <si>
    <t>New Plymouth</t>
  </si>
  <si>
    <t>9-12 June 2026</t>
  </si>
  <si>
    <t>Motel - 3 nights</t>
  </si>
  <si>
    <t>Uber from Forsyth Barr, Treasury meeting back to Board meeting</t>
  </si>
  <si>
    <t xml:space="preserve">Uber from Aotearoa Circle Board meeting to meeting with Forsyth Barr, Treasury </t>
  </si>
  <si>
    <t>Auckland parking while at Board meeting</t>
  </si>
  <si>
    <t>Youth Parliament formal dinner</t>
  </si>
  <si>
    <t>Minister for Youth</t>
  </si>
  <si>
    <t>Dinner on a Plate event</t>
  </si>
  <si>
    <t>Australian High Commission</t>
  </si>
  <si>
    <t>CBAFF Conference Gala Awards Dinner</t>
  </si>
  <si>
    <t>Customs Brokers &amp; Freight Forwarders Federation of NZ Inc</t>
  </si>
  <si>
    <t>Tea set</t>
  </si>
  <si>
    <t>China National Immigration Administration delegation</t>
  </si>
  <si>
    <t>Trans-Tasman dinner</t>
  </si>
  <si>
    <t>Australian High Commissioner and Aurecon</t>
  </si>
  <si>
    <t>Invitation to NZ Festival of the Arts opening night performance</t>
  </si>
  <si>
    <t>Australian High Commissioner &amp; NZ Festival of the Arts</t>
  </si>
  <si>
    <t>Sustainable Business Awards</t>
  </si>
  <si>
    <t>Sustainable Business Network</t>
  </si>
  <si>
    <t>Shaping NZ's Innovation Future - CE dinner</t>
  </si>
  <si>
    <t>Microsoft</t>
  </si>
  <si>
    <t>NZ-Singapore: Celebrating 60 years of Partnership, official lunch</t>
  </si>
  <si>
    <t>NZ and Singapore PMs</t>
  </si>
  <si>
    <t>Pre-show reception and performance of Monument at Circa</t>
  </si>
  <si>
    <t>Spirit of Service Awards</t>
  </si>
  <si>
    <t>Public Service Commission</t>
  </si>
  <si>
    <t>Papua New Guinea's 50th Independence Anniversity Official Reception</t>
  </si>
  <si>
    <t>High Commissioner of Papua New Guinea</t>
  </si>
  <si>
    <t>Invite to Day Two of Rugby's Super Round</t>
  </si>
  <si>
    <t>ChristchurchNZ</t>
  </si>
  <si>
    <t>Aotearoa Circle Board Parliamentary dinner</t>
  </si>
  <si>
    <t>Aotearoa Circle Board &amp; Minister of Climate Change</t>
  </si>
  <si>
    <t>Fieldays Primary Leaders Luncheon</t>
  </si>
  <si>
    <t>NZ National Fieldays Society</t>
  </si>
  <si>
    <t>Fieldays opening ceremony breakfast</t>
  </si>
  <si>
    <t>Business dinner with Waikato Chamber of Commerce and Waikato business leaders</t>
  </si>
  <si>
    <t>Waikato Chamber of Commerce</t>
  </si>
  <si>
    <t>July-September 2025</t>
  </si>
  <si>
    <t>April, May, June 2026</t>
  </si>
  <si>
    <t>Monthly coaching sessions</t>
  </si>
  <si>
    <t>Coaching</t>
  </si>
  <si>
    <t>Coffee</t>
  </si>
  <si>
    <t>Uber - Stanford University to airport</t>
  </si>
  <si>
    <t>Uber - San Francisco airport to Stanford University</t>
  </si>
  <si>
    <t>26-28 November 2025</t>
  </si>
  <si>
    <t>Taxi - airport to hotel</t>
  </si>
  <si>
    <t>Suzanne Stew</t>
  </si>
  <si>
    <t>January, March 2026</t>
  </si>
  <si>
    <t>October 2025-January 2026</t>
  </si>
  <si>
    <t>January-June 2026</t>
  </si>
  <si>
    <t>Taxi - venue to airport</t>
  </si>
  <si>
    <t>Uber - final meeting location to accommodation</t>
  </si>
  <si>
    <t>Taxi - Auckland airport hotel to airport</t>
  </si>
  <si>
    <t>Taxi - Auckland airport to MBIE office</t>
  </si>
  <si>
    <t>Taxi - Auckland office to airport</t>
  </si>
  <si>
    <t>Taxi - EMA offices to MBIE office</t>
  </si>
  <si>
    <t>Lunch</t>
  </si>
  <si>
    <t>Metro - to meeting</t>
  </si>
  <si>
    <t>Metro and train to airport</t>
  </si>
  <si>
    <t>N/A</t>
  </si>
  <si>
    <t>Course fee, includes tuiton, registration, course materials, accommodation and meals</t>
  </si>
  <si>
    <t xml:space="preserve">Phone and data costs - includes new phone cost </t>
  </si>
  <si>
    <t>Rental car hire and petrol costs</t>
  </si>
  <si>
    <t>Hamilton/Auckland</t>
  </si>
  <si>
    <t>Breakfasts x 2</t>
  </si>
  <si>
    <t>20 &amp; 21 May 2026</t>
  </si>
  <si>
    <t>Auckland to present at Employers &amp; Manufacturers Assocation (EMA) event</t>
  </si>
  <si>
    <t>Auckland for NZ International Convention Centre (NZICC) opening, Auckland Chamber business leader event, meeting with CE Auckland Airport</t>
  </si>
  <si>
    <t>Auckland to attend NZ Manufacturing &amp; Engineering Expo (EMEX) events, meetings with stakeholders</t>
  </si>
  <si>
    <t>Auckland for NZ international Tourism Trade Show (TRENZ), Tech Week event, meetings with stakeholders</t>
  </si>
  <si>
    <t>Dinner with Minister and Chief Executives re high growth start-up companies</t>
  </si>
  <si>
    <t>Institute of Directors course - was not able to attend while still in the CE role</t>
  </si>
  <si>
    <t>Carolyn Tremain (1 July 2025 to 26 September 2025); Suzanne Stew (Acting CE - 27 September 2025 to 20 January 2026), Nic Blakeley (from 21 January 2026)</t>
  </si>
  <si>
    <t>Flights (noting flights had been repurposed, includes change fees)</t>
  </si>
  <si>
    <t>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</si>
</sst>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sz val="10"/>
      <color theme="0" tint="-0.499984740745262"/>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37">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4659260841701"/>
      </left>
      <right/>
      <top style="thin">
        <color theme="0" tint="-0.249977111117893"/>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style="thin">
        <color theme="0" tint="-0.24994659260841701"/>
      </left>
      <right style="thin">
        <color theme="0" tint="-0.24994659260841701"/>
      </right>
      <top style="thin">
        <color theme="0" tint="-0.249977111117893"/>
      </top>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rgb="FF00B050"/>
      </left>
      <right/>
      <top style="thin">
        <color theme="0" tint="-0.24994659260841701"/>
      </top>
      <bottom style="thin">
        <color theme="0" tint="-0.24994659260841701"/>
      </bottom>
      <diagonal/>
    </border>
    <border>
      <left style="thin">
        <color theme="0" tint="-0.249977111117893"/>
      </left>
      <right style="thin">
        <color theme="0" tint="-0.24994659260841701"/>
      </right>
      <top style="thin">
        <color theme="0" tint="-0.249977111117893"/>
      </top>
      <bottom style="thin">
        <color theme="0" tint="-0.24994659260841701"/>
      </bottom>
      <diagonal/>
    </border>
    <border>
      <left style="thin">
        <color rgb="FF00B050"/>
      </left>
      <right/>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77111117893"/>
      </bottom>
      <diagonal/>
    </border>
    <border>
      <left style="thin">
        <color rgb="FF00B050"/>
      </left>
      <right/>
      <top style="thin">
        <color theme="0" tint="-0.24994659260841701"/>
      </top>
      <bottom style="thin">
        <color theme="0" tint="-0.249977111117893"/>
      </bottom>
      <diagonal/>
    </border>
    <border>
      <left/>
      <right style="thin">
        <color theme="0" tint="-0.24994659260841701"/>
      </right>
      <top style="thin">
        <color theme="0" tint="-0.249977111117893"/>
      </top>
      <bottom style="medium">
        <color rgb="FF00B050"/>
      </bottom>
      <diagonal/>
    </border>
    <border>
      <left style="thin">
        <color theme="0" tint="-0.24994659260841701"/>
      </left>
      <right style="thin">
        <color theme="0" tint="-0.24994659260841701"/>
      </right>
      <top style="thin">
        <color theme="0" tint="-0.249977111117893"/>
      </top>
      <bottom style="medium">
        <color rgb="FF00B050"/>
      </bottom>
      <diagonal/>
    </border>
    <border>
      <left style="thin">
        <color theme="0" tint="-0.24994659260841701"/>
      </left>
      <right style="thin">
        <color theme="0" tint="-0.24994659260841701"/>
      </right>
      <top style="medium">
        <color rgb="FF00B050"/>
      </top>
      <bottom style="thin">
        <color theme="0" tint="-0.24994659260841701"/>
      </bottom>
      <diagonal/>
    </border>
    <border>
      <left style="thin">
        <color theme="0" tint="-0.24994659260841701"/>
      </left>
      <right/>
      <top style="thin">
        <color theme="0" tint="-0.249977111117893"/>
      </top>
      <bottom style="medium">
        <color rgb="FF00B050"/>
      </bottom>
      <diagonal/>
    </border>
    <border>
      <left style="thin">
        <color theme="0" tint="-0.24994659260841701"/>
      </left>
      <right/>
      <top/>
      <bottom style="medium">
        <color rgb="FF00B050"/>
      </bottom>
      <diagonal/>
    </border>
    <border>
      <left/>
      <right style="thin">
        <color theme="0" tint="-0.24994659260841701"/>
      </right>
      <top style="thin">
        <color theme="0" tint="-0.24994659260841701"/>
      </top>
      <bottom style="medium">
        <color rgb="FF00B050"/>
      </bottom>
      <diagonal/>
    </border>
    <border>
      <left style="thin">
        <color theme="0" tint="-0.24994659260841701"/>
      </left>
      <right style="thin">
        <color theme="0" tint="-0.24994659260841701"/>
      </right>
      <top style="thin">
        <color theme="0" tint="-0.24994659260841701"/>
      </top>
      <bottom style="medium">
        <color rgb="FF00B050"/>
      </bottom>
      <diagonal/>
    </border>
    <border>
      <left style="thin">
        <color theme="0" tint="-0.24994659260841701"/>
      </left>
      <right/>
      <top style="thin">
        <color theme="0" tint="-0.24994659260841701"/>
      </top>
      <bottom style="medium">
        <color rgb="FF00B050"/>
      </bottom>
      <diagonal/>
    </border>
    <border>
      <left style="thin">
        <color rgb="FF00B050"/>
      </left>
      <right style="thin">
        <color theme="0" tint="-0.24994659260841701"/>
      </right>
      <top style="thin">
        <color theme="0" tint="-0.24994659260841701"/>
      </top>
      <bottom style="medium">
        <color rgb="FF00B050"/>
      </bottom>
      <diagonal/>
    </border>
    <border>
      <left/>
      <right style="thin">
        <color theme="0" tint="-0.24994659260841701"/>
      </right>
      <top/>
      <bottom style="medium">
        <color rgb="FF00B050"/>
      </bottom>
      <diagonal/>
    </border>
    <border>
      <left style="thin">
        <color theme="0" tint="-0.24994659260841701"/>
      </left>
      <right style="thin">
        <color theme="0" tint="-0.24994659260841701"/>
      </right>
      <top/>
      <bottom/>
      <diagonal/>
    </border>
    <border>
      <left/>
      <right style="thin">
        <color theme="0" tint="-0.24994659260841701"/>
      </right>
      <top style="medium">
        <color rgb="FF00B050"/>
      </top>
      <bottom style="thin">
        <color theme="0" tint="-0.24994659260841701"/>
      </bottom>
      <diagonal/>
    </border>
    <border>
      <left style="thin">
        <color theme="0" tint="-0.24994659260841701"/>
      </left>
      <right/>
      <top style="medium">
        <color rgb="FF00B050"/>
      </top>
      <bottom style="thin">
        <color theme="0" tint="-0.24994659260841701"/>
      </bottom>
      <diagonal/>
    </border>
  </borders>
  <cellStyleXfs count="2">
    <xf numFmtId="0" fontId="0" fillId="0" borderId="0"/>
    <xf numFmtId="165" fontId="19" fillId="0" borderId="0" applyFont="0" applyFill="0" applyBorder="0" applyAlignment="0" applyProtection="0"/>
  </cellStyleXfs>
  <cellXfs count="197">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0" fontId="0" fillId="10" borderId="0" xfId="0" applyFill="1" applyProtection="1">
      <protection locked="0"/>
    </xf>
    <xf numFmtId="15" fontId="0" fillId="10" borderId="0" xfId="0" applyNumberFormat="1" applyFill="1" applyProtection="1">
      <protection locked="0"/>
    </xf>
    <xf numFmtId="167" fontId="11" fillId="10" borderId="10" xfId="0" applyNumberFormat="1" applyFont="1" applyFill="1" applyBorder="1" applyAlignment="1" applyProtection="1">
      <alignment vertical="center"/>
      <protection locked="0"/>
    </xf>
    <xf numFmtId="0" fontId="0" fillId="10" borderId="11" xfId="0" applyFill="1" applyBorder="1" applyAlignment="1" applyProtection="1">
      <alignment vertical="center" wrapText="1"/>
      <protection locked="0"/>
    </xf>
    <xf numFmtId="0" fontId="11" fillId="10" borderId="11" xfId="0" applyFont="1" applyFill="1" applyBorder="1" applyAlignment="1" applyProtection="1">
      <alignment horizontal="left" vertical="center" wrapText="1"/>
      <protection locked="0"/>
    </xf>
    <xf numFmtId="164" fontId="11" fillId="10" borderId="11" xfId="0" applyNumberFormat="1" applyFont="1" applyFill="1" applyBorder="1" applyAlignment="1" applyProtection="1">
      <alignment horizontal="right" vertical="center" wrapText="1"/>
      <protection locked="0"/>
    </xf>
    <xf numFmtId="0" fontId="0" fillId="10" borderId="12" xfId="0" applyFill="1" applyBorder="1" applyAlignment="1" applyProtection="1">
      <alignment vertical="center" wrapText="1"/>
      <protection locked="0"/>
    </xf>
    <xf numFmtId="0" fontId="0" fillId="10" borderId="8" xfId="0" applyFill="1" applyBorder="1" applyAlignment="1" applyProtection="1">
      <alignment vertical="center" wrapText="1"/>
      <protection locked="0"/>
    </xf>
    <xf numFmtId="0" fontId="11" fillId="10" borderId="8" xfId="0" applyFont="1" applyFill="1" applyBorder="1" applyAlignment="1" applyProtection="1">
      <alignment horizontal="left" vertical="center" wrapText="1"/>
      <protection locked="0"/>
    </xf>
    <xf numFmtId="167" fontId="11" fillId="10" borderId="7" xfId="0" applyNumberFormat="1" applyFont="1" applyFill="1" applyBorder="1" applyAlignment="1" applyProtection="1">
      <alignment vertical="center"/>
      <protection locked="0"/>
    </xf>
    <xf numFmtId="0" fontId="17" fillId="10" borderId="4" xfId="0" applyFont="1" applyFill="1" applyBorder="1" applyAlignment="1" applyProtection="1">
      <alignment vertical="center" wrapText="1"/>
      <protection locked="0"/>
    </xf>
    <xf numFmtId="0" fontId="4" fillId="10" borderId="4" xfId="0" applyFont="1" applyFill="1" applyBorder="1" applyAlignment="1" applyProtection="1">
      <alignment vertical="center" wrapText="1"/>
      <protection locked="0"/>
    </xf>
    <xf numFmtId="164" fontId="11" fillId="10" borderId="8" xfId="0" applyNumberFormat="1" applyFont="1" applyFill="1" applyBorder="1" applyAlignment="1" applyProtection="1">
      <alignment vertical="center" wrapText="1"/>
      <protection locked="0"/>
    </xf>
    <xf numFmtId="0" fontId="11" fillId="10" borderId="8" xfId="0" applyFont="1" applyFill="1" applyBorder="1" applyAlignment="1" applyProtection="1">
      <alignment vertical="center" wrapText="1"/>
      <protection locked="0"/>
    </xf>
    <xf numFmtId="0" fontId="17" fillId="10" borderId="11" xfId="0" applyFont="1" applyFill="1" applyBorder="1" applyAlignment="1" applyProtection="1">
      <alignment vertical="center" wrapText="1"/>
      <protection locked="0"/>
    </xf>
    <xf numFmtId="164" fontId="11" fillId="10" borderId="11" xfId="0" applyNumberFormat="1" applyFont="1" applyFill="1" applyBorder="1" applyAlignment="1" applyProtection="1">
      <alignment vertical="center" wrapText="1"/>
      <protection locked="0"/>
    </xf>
    <xf numFmtId="0" fontId="11" fillId="10" borderId="11" xfId="0" applyFont="1" applyFill="1" applyBorder="1" applyAlignment="1" applyProtection="1">
      <alignment vertical="center" wrapText="1"/>
      <protection locked="0"/>
    </xf>
    <xf numFmtId="0" fontId="11" fillId="10" borderId="12" xfId="0" applyFont="1" applyFill="1" applyBorder="1" applyAlignment="1" applyProtection="1">
      <alignment vertical="center" wrapText="1"/>
      <protection locked="0"/>
    </xf>
    <xf numFmtId="0" fontId="11" fillId="10" borderId="13" xfId="0" applyFont="1" applyFill="1" applyBorder="1" applyAlignment="1" applyProtection="1">
      <alignment horizontal="left" vertical="center" wrapText="1"/>
      <protection locked="0"/>
    </xf>
    <xf numFmtId="0" fontId="0" fillId="10" borderId="13" xfId="0" applyFill="1" applyBorder="1" applyAlignment="1" applyProtection="1">
      <alignment vertical="center" wrapText="1"/>
      <protection locked="0"/>
    </xf>
    <xf numFmtId="164" fontId="11" fillId="10" borderId="13" xfId="0" applyNumberFormat="1" applyFont="1" applyFill="1" applyBorder="1" applyAlignment="1" applyProtection="1">
      <alignment horizontal="right" vertical="center" wrapText="1"/>
      <protection locked="0"/>
    </xf>
    <xf numFmtId="0" fontId="0" fillId="10" borderId="14" xfId="0" applyFill="1" applyBorder="1" applyAlignment="1" applyProtection="1">
      <alignment vertical="center" wrapText="1"/>
      <protection locked="0"/>
    </xf>
    <xf numFmtId="0" fontId="0" fillId="10" borderId="15" xfId="0" applyFill="1" applyBorder="1" applyAlignment="1" applyProtection="1">
      <alignment vertical="center" wrapText="1"/>
      <protection locked="0"/>
    </xf>
    <xf numFmtId="164" fontId="11" fillId="10" borderId="15" xfId="0" applyNumberFormat="1" applyFont="1" applyFill="1" applyBorder="1" applyAlignment="1" applyProtection="1">
      <alignment horizontal="right" vertical="center" wrapText="1"/>
      <protection locked="0"/>
    </xf>
    <xf numFmtId="0" fontId="0" fillId="10" borderId="16" xfId="0" applyFill="1" applyBorder="1" applyAlignment="1" applyProtection="1">
      <alignment vertical="center" wrapText="1"/>
      <protection locked="0"/>
    </xf>
    <xf numFmtId="0" fontId="11" fillId="10" borderId="17" xfId="0" applyFont="1" applyFill="1" applyBorder="1" applyAlignment="1" applyProtection="1">
      <alignment horizontal="left" vertical="center" wrapText="1"/>
      <protection locked="0"/>
    </xf>
    <xf numFmtId="167" fontId="11" fillId="10" borderId="19" xfId="0" applyNumberFormat="1" applyFont="1" applyFill="1" applyBorder="1" applyAlignment="1" applyProtection="1">
      <alignment vertical="center"/>
      <protection locked="0"/>
    </xf>
    <xf numFmtId="0" fontId="0" fillId="10" borderId="18" xfId="0" applyFill="1" applyBorder="1" applyAlignment="1" applyProtection="1">
      <alignment vertical="center" wrapText="1"/>
      <protection locked="0"/>
    </xf>
    <xf numFmtId="167" fontId="11" fillId="10" borderId="21" xfId="0" applyNumberFormat="1" applyFont="1" applyFill="1" applyBorder="1" applyAlignment="1" applyProtection="1">
      <alignment vertical="center"/>
      <protection locked="0"/>
    </xf>
    <xf numFmtId="0" fontId="17" fillId="10" borderId="20" xfId="0" applyFont="1" applyFill="1" applyBorder="1" applyAlignment="1" applyProtection="1">
      <alignment vertical="center" wrapText="1"/>
      <protection locked="0"/>
    </xf>
    <xf numFmtId="0" fontId="0" fillId="10" borderId="20" xfId="0" applyFill="1" applyBorder="1" applyAlignment="1" applyProtection="1">
      <alignment vertical="center" wrapText="1"/>
      <protection locked="0"/>
    </xf>
    <xf numFmtId="0" fontId="0" fillId="10" borderId="22" xfId="0" applyFill="1" applyBorder="1" applyAlignment="1" applyProtection="1">
      <alignment vertical="center" wrapText="1"/>
      <protection locked="0"/>
    </xf>
    <xf numFmtId="167" fontId="11" fillId="10" borderId="23" xfId="0" applyNumberFormat="1" applyFont="1" applyFill="1" applyBorder="1" applyAlignment="1" applyProtection="1">
      <alignment vertical="center"/>
      <protection locked="0"/>
    </xf>
    <xf numFmtId="167" fontId="11" fillId="10" borderId="24" xfId="0" applyNumberFormat="1" applyFont="1" applyFill="1" applyBorder="1" applyAlignment="1" applyProtection="1">
      <alignment vertical="center"/>
      <protection locked="0"/>
    </xf>
    <xf numFmtId="0" fontId="0" fillId="10" borderId="25" xfId="0" applyFill="1" applyBorder="1" applyAlignment="1" applyProtection="1">
      <alignment vertical="center" wrapText="1"/>
      <protection locked="0"/>
    </xf>
    <xf numFmtId="0" fontId="11" fillId="10" borderId="25" xfId="0" applyFont="1" applyFill="1" applyBorder="1" applyAlignment="1" applyProtection="1">
      <alignment horizontal="left" vertical="center" wrapText="1"/>
      <protection locked="0"/>
    </xf>
    <xf numFmtId="0" fontId="0" fillId="10" borderId="17" xfId="0" applyFill="1" applyBorder="1" applyAlignment="1" applyProtection="1">
      <alignment vertical="center" wrapText="1"/>
      <protection locked="0"/>
    </xf>
    <xf numFmtId="0" fontId="0" fillId="10" borderId="26" xfId="0" applyFill="1" applyBorder="1" applyAlignment="1" applyProtection="1">
      <alignment vertical="center" wrapText="1"/>
      <protection locked="0"/>
    </xf>
    <xf numFmtId="164" fontId="11" fillId="10" borderId="25" xfId="0" applyNumberFormat="1" applyFont="1" applyFill="1" applyBorder="1" applyAlignment="1" applyProtection="1">
      <alignment horizontal="right" vertical="center" wrapText="1"/>
      <protection locked="0"/>
    </xf>
    <xf numFmtId="0" fontId="11" fillId="10" borderId="26" xfId="0" applyFont="1" applyFill="1" applyBorder="1" applyAlignment="1" applyProtection="1">
      <alignment horizontal="left" vertical="center" wrapText="1"/>
      <protection locked="0"/>
    </xf>
    <xf numFmtId="164" fontId="11" fillId="10" borderId="17" xfId="0" applyNumberFormat="1" applyFont="1" applyFill="1" applyBorder="1" applyAlignment="1" applyProtection="1">
      <alignment horizontal="right" vertical="center" wrapText="1"/>
      <protection locked="0"/>
    </xf>
    <xf numFmtId="164" fontId="11" fillId="10" borderId="26" xfId="0" applyNumberFormat="1" applyFont="1" applyFill="1" applyBorder="1" applyAlignment="1" applyProtection="1">
      <alignment horizontal="right" vertical="center" wrapText="1"/>
      <protection locked="0"/>
    </xf>
    <xf numFmtId="0" fontId="0" fillId="10" borderId="27" xfId="0" applyFill="1" applyBorder="1" applyAlignment="1" applyProtection="1">
      <alignment vertical="center" wrapText="1"/>
      <protection locked="0"/>
    </xf>
    <xf numFmtId="0" fontId="0" fillId="10" borderId="28" xfId="0" applyFill="1" applyBorder="1" applyAlignment="1" applyProtection="1">
      <alignment vertical="center" wrapText="1"/>
      <protection locked="0"/>
    </xf>
    <xf numFmtId="0" fontId="11" fillId="10" borderId="13" xfId="0" applyFont="1" applyFill="1" applyBorder="1" applyAlignment="1" applyProtection="1">
      <alignment vertical="center" wrapText="1"/>
      <protection locked="0"/>
    </xf>
    <xf numFmtId="167" fontId="11" fillId="10" borderId="29" xfId="0" applyNumberFormat="1" applyFont="1" applyFill="1" applyBorder="1" applyAlignment="1" applyProtection="1">
      <alignment vertical="center"/>
      <protection locked="0"/>
    </xf>
    <xf numFmtId="164" fontId="11" fillId="10" borderId="30" xfId="0" applyNumberFormat="1" applyFont="1" applyFill="1" applyBorder="1" applyAlignment="1" applyProtection="1">
      <alignment vertical="center" wrapText="1"/>
      <protection locked="0"/>
    </xf>
    <xf numFmtId="0" fontId="4" fillId="10" borderId="26" xfId="0" applyFont="1" applyFill="1" applyBorder="1" applyAlignment="1" applyProtection="1">
      <alignment vertical="center" wrapText="1"/>
      <protection locked="0"/>
    </xf>
    <xf numFmtId="0" fontId="0" fillId="10" borderId="30" xfId="0" applyFill="1" applyBorder="1" applyAlignment="1" applyProtection="1">
      <alignment vertical="center" wrapText="1"/>
      <protection locked="0"/>
    </xf>
    <xf numFmtId="0" fontId="0" fillId="10" borderId="31" xfId="0" applyFill="1" applyBorder="1" applyAlignment="1" applyProtection="1">
      <alignment vertical="center" wrapText="1"/>
      <protection locked="0"/>
    </xf>
    <xf numFmtId="0" fontId="4" fillId="10" borderId="11" xfId="0" applyFont="1" applyFill="1" applyBorder="1" applyAlignment="1" applyProtection="1">
      <alignment vertical="center" wrapText="1"/>
      <protection locked="0"/>
    </xf>
    <xf numFmtId="0" fontId="11" fillId="10" borderId="30" xfId="0" applyFont="1" applyFill="1" applyBorder="1" applyAlignment="1" applyProtection="1">
      <alignment vertical="center" wrapText="1"/>
      <protection locked="0"/>
    </xf>
    <xf numFmtId="167" fontId="11" fillId="10" borderId="32" xfId="0" applyNumberFormat="1" applyFont="1" applyFill="1" applyBorder="1" applyAlignment="1" applyProtection="1">
      <alignment vertical="center"/>
      <protection locked="0"/>
    </xf>
    <xf numFmtId="0" fontId="11" fillId="10" borderId="9" xfId="0" applyFont="1" applyFill="1" applyBorder="1" applyAlignment="1" applyProtection="1">
      <alignment vertical="center" wrapText="1"/>
      <protection locked="0"/>
    </xf>
    <xf numFmtId="167" fontId="11" fillId="10" borderId="33" xfId="0" applyNumberFormat="1" applyFont="1" applyFill="1" applyBorder="1" applyAlignment="1" applyProtection="1">
      <alignment vertical="center"/>
      <protection locked="0"/>
    </xf>
    <xf numFmtId="164" fontId="11" fillId="10" borderId="34" xfId="0" applyNumberFormat="1" applyFont="1" applyFill="1" applyBorder="1" applyAlignment="1" applyProtection="1">
      <alignment vertical="center" wrapText="1"/>
      <protection locked="0"/>
    </xf>
    <xf numFmtId="164" fontId="11" fillId="10" borderId="26" xfId="0" applyNumberFormat="1" applyFont="1" applyFill="1" applyBorder="1" applyAlignment="1" applyProtection="1">
      <alignment vertical="center" wrapText="1"/>
      <protection locked="0"/>
    </xf>
    <xf numFmtId="0" fontId="17" fillId="10" borderId="34" xfId="0" applyFont="1" applyFill="1" applyBorder="1" applyAlignment="1" applyProtection="1">
      <alignment vertical="center" wrapText="1"/>
      <protection locked="0"/>
    </xf>
    <xf numFmtId="0" fontId="11" fillId="10" borderId="26" xfId="0" applyFont="1" applyFill="1" applyBorder="1" applyAlignment="1" applyProtection="1">
      <alignment vertical="center" wrapText="1"/>
      <protection locked="0"/>
    </xf>
    <xf numFmtId="0" fontId="11" fillId="10" borderId="34" xfId="0" applyFont="1" applyFill="1" applyBorder="1" applyAlignment="1" applyProtection="1">
      <alignment vertical="center" wrapText="1"/>
      <protection locked="0"/>
    </xf>
    <xf numFmtId="0" fontId="11" fillId="10" borderId="28" xfId="0" applyFont="1" applyFill="1" applyBorder="1" applyAlignment="1" applyProtection="1">
      <alignment vertical="center" wrapText="1"/>
      <protection locked="0"/>
    </xf>
    <xf numFmtId="167" fontId="11" fillId="10" borderId="35" xfId="0" applyNumberFormat="1" applyFont="1" applyFill="1" applyBorder="1" applyAlignment="1" applyProtection="1">
      <alignment vertical="center"/>
      <protection locked="0"/>
    </xf>
    <xf numFmtId="0" fontId="17" fillId="10" borderId="26" xfId="0" applyFont="1" applyFill="1" applyBorder="1" applyAlignment="1" applyProtection="1">
      <alignment vertical="center" wrapText="1"/>
      <protection locked="0"/>
    </xf>
    <xf numFmtId="0" fontId="11" fillId="10" borderId="36" xfId="0" applyFont="1" applyFill="1" applyBorder="1" applyAlignment="1" applyProtection="1">
      <alignment vertical="center" wrapText="1"/>
      <protection locked="0"/>
    </xf>
    <xf numFmtId="0" fontId="10" fillId="10" borderId="2" xfId="0"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11" fillId="0" borderId="0" xfId="0" applyFont="1" applyAlignment="1">
      <alignment horizontal="center" vertical="center" wrapText="1" readingOrder="1"/>
    </xf>
    <xf numFmtId="0" fontId="9" fillId="0" borderId="6" xfId="0" applyFont="1" applyBorder="1" applyAlignment="1">
      <alignment horizontal="left"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29" fillId="10" borderId="2" xfId="0" applyFont="1" applyFill="1" applyBorder="1" applyAlignment="1" applyProtection="1">
      <alignment horizontal="left" vertical="center" wrapText="1" readingOrder="1"/>
      <protection locked="0"/>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K67"/>
  <sheetViews>
    <sheetView zoomScaleNormal="100" workbookViewId="0">
      <selection activeCell="C10" sqref="C10"/>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79" t="s">
        <v>2</v>
      </c>
      <c r="B1" s="179"/>
      <c r="C1" s="179"/>
      <c r="D1" s="179"/>
      <c r="E1" s="179"/>
      <c r="F1" s="179"/>
      <c r="G1" s="17"/>
      <c r="H1" s="17"/>
      <c r="I1" s="17"/>
      <c r="J1" s="17"/>
      <c r="K1" s="17"/>
    </row>
    <row r="2" spans="1:11" ht="21" customHeight="1" x14ac:dyDescent="0.2">
      <c r="A2" s="3" t="s">
        <v>3</v>
      </c>
      <c r="B2" s="188" t="s">
        <v>122</v>
      </c>
      <c r="C2" s="188"/>
      <c r="D2" s="188"/>
      <c r="E2" s="188"/>
      <c r="F2" s="188"/>
      <c r="G2" s="17"/>
      <c r="H2" s="17"/>
      <c r="I2" s="17"/>
      <c r="J2" s="17"/>
      <c r="K2" s="17"/>
    </row>
    <row r="3" spans="1:11" ht="21" customHeight="1" x14ac:dyDescent="0.2">
      <c r="A3" s="3" t="s">
        <v>4</v>
      </c>
      <c r="B3" s="196" t="s">
        <v>289</v>
      </c>
      <c r="C3" s="196"/>
      <c r="D3" s="196"/>
      <c r="E3" s="196"/>
      <c r="F3" s="196"/>
      <c r="G3" s="17"/>
      <c r="H3" s="17"/>
      <c r="I3" s="17"/>
      <c r="J3" s="17"/>
      <c r="K3" s="17"/>
    </row>
    <row r="4" spans="1:11" ht="21" customHeight="1" x14ac:dyDescent="0.2">
      <c r="A4" s="3" t="s">
        <v>5</v>
      </c>
      <c r="B4" s="189">
        <v>45839</v>
      </c>
      <c r="C4" s="189"/>
      <c r="D4" s="189"/>
      <c r="E4" s="189"/>
      <c r="F4" s="189"/>
      <c r="G4" s="17"/>
      <c r="H4" s="17"/>
      <c r="I4" s="17"/>
      <c r="J4" s="17"/>
      <c r="K4" s="17"/>
    </row>
    <row r="5" spans="1:11" ht="21" customHeight="1" x14ac:dyDescent="0.2">
      <c r="A5" s="3" t="s">
        <v>6</v>
      </c>
      <c r="B5" s="189">
        <v>46203</v>
      </c>
      <c r="C5" s="189"/>
      <c r="D5" s="189"/>
      <c r="E5" s="189"/>
      <c r="F5" s="189"/>
      <c r="G5" s="17"/>
      <c r="H5" s="17"/>
      <c r="I5" s="17"/>
      <c r="J5" s="17"/>
      <c r="K5" s="17"/>
    </row>
    <row r="6" spans="1:11" ht="21" customHeight="1" x14ac:dyDescent="0.2">
      <c r="A6" s="3" t="s">
        <v>7</v>
      </c>
      <c r="B6" s="187" t="str">
        <f>IF(AND(Travel!B7&lt;&gt;A30,Hospitality!B7&lt;&gt;A30,'All other expenses'!B7&lt;&gt;A30,'Gifts and benefits'!B7&lt;&gt;A30),A31,IF(AND(Travel!B7=A30,Hospitality!B7=A30,'All other expenses'!B7=A30,'Gifts and benefits'!B7=A30),A33,A32))</f>
        <v>Data and totals checked on all sheets</v>
      </c>
      <c r="C6" s="187"/>
      <c r="D6" s="187"/>
      <c r="E6" s="187"/>
      <c r="F6" s="187"/>
      <c r="G6" s="23"/>
      <c r="H6" s="17"/>
      <c r="I6" s="17"/>
      <c r="J6" s="17"/>
      <c r="K6" s="17"/>
    </row>
    <row r="7" spans="1:11" ht="21" customHeight="1" x14ac:dyDescent="0.2">
      <c r="A7" s="3" t="s">
        <v>8</v>
      </c>
      <c r="B7" s="176" t="s">
        <v>40</v>
      </c>
      <c r="C7" s="176"/>
      <c r="D7" s="176"/>
      <c r="E7" s="176"/>
      <c r="F7" s="176"/>
      <c r="G7" s="23"/>
      <c r="H7" s="17"/>
      <c r="I7" s="17"/>
      <c r="J7" s="17"/>
      <c r="K7" s="17"/>
    </row>
    <row r="8" spans="1:11" ht="21" customHeight="1" x14ac:dyDescent="0.2">
      <c r="A8" s="3" t="s">
        <v>10</v>
      </c>
      <c r="B8" s="176" t="s">
        <v>121</v>
      </c>
      <c r="C8" s="176"/>
      <c r="D8" s="176"/>
      <c r="E8" s="176"/>
      <c r="F8" s="176"/>
      <c r="G8" s="23"/>
      <c r="H8" s="17"/>
      <c r="I8" s="17"/>
      <c r="J8" s="17"/>
      <c r="K8" s="17"/>
    </row>
    <row r="9" spans="1:11" ht="66.75" customHeight="1" x14ac:dyDescent="0.2">
      <c r="A9" s="186" t="s">
        <v>11</v>
      </c>
      <c r="B9" s="186"/>
      <c r="C9" s="186"/>
      <c r="D9" s="186"/>
      <c r="E9" s="186"/>
      <c r="F9" s="186"/>
      <c r="G9" s="23"/>
      <c r="H9" s="17"/>
      <c r="I9" s="17"/>
      <c r="J9" s="17"/>
      <c r="K9" s="17"/>
    </row>
    <row r="10" spans="1:11" s="77" customFormat="1" ht="36" customHeight="1" x14ac:dyDescent="0.2">
      <c r="A10" s="71" t="s">
        <v>12</v>
      </c>
      <c r="B10" s="72" t="s">
        <v>13</v>
      </c>
      <c r="C10" s="72" t="s">
        <v>14</v>
      </c>
      <c r="D10" s="73"/>
      <c r="E10" s="74" t="s">
        <v>1</v>
      </c>
      <c r="F10" s="75" t="s">
        <v>15</v>
      </c>
      <c r="G10" s="76"/>
      <c r="H10" s="76"/>
      <c r="I10" s="76"/>
      <c r="J10" s="76"/>
      <c r="K10" s="76"/>
    </row>
    <row r="11" spans="1:11" ht="27.75" customHeight="1" x14ac:dyDescent="0.2">
      <c r="A11" s="8" t="s">
        <v>16</v>
      </c>
      <c r="B11" s="45">
        <f>B15+B16+B17</f>
        <v>56243.299999999996</v>
      </c>
      <c r="C11" s="51" t="str">
        <f>IF(Travel!B6="",A34,Travel!B6)</f>
        <v>Figures exclude GST</v>
      </c>
      <c r="D11" s="6"/>
      <c r="E11" s="8" t="s">
        <v>17</v>
      </c>
      <c r="F11" s="33">
        <f>'Gifts and benefits'!C36</f>
        <v>17</v>
      </c>
      <c r="G11" s="29"/>
      <c r="H11" s="29"/>
      <c r="I11" s="29"/>
      <c r="J11" s="29"/>
      <c r="K11" s="29"/>
    </row>
    <row r="12" spans="1:11" ht="27.75" customHeight="1" x14ac:dyDescent="0.2">
      <c r="A12" s="8" t="s">
        <v>0</v>
      </c>
      <c r="B12" s="45">
        <f>Hospitality!B15</f>
        <v>0</v>
      </c>
      <c r="C12" s="51" t="str">
        <f>IF(Hospitality!B6="",A34,Hospitality!B6)</f>
        <v>Figures exclude GST</v>
      </c>
      <c r="D12" s="6"/>
      <c r="E12" s="8" t="s">
        <v>18</v>
      </c>
      <c r="F12" s="33">
        <f>'Gifts and benefits'!C37</f>
        <v>7</v>
      </c>
      <c r="G12" s="29"/>
      <c r="H12" s="29"/>
      <c r="I12" s="29"/>
      <c r="J12" s="29"/>
      <c r="K12" s="29"/>
    </row>
    <row r="13" spans="1:11" ht="27.75" customHeight="1" x14ac:dyDescent="0.2">
      <c r="A13" s="8" t="s">
        <v>19</v>
      </c>
      <c r="B13" s="45">
        <f>'All other expenses'!B26</f>
        <v>9910.7699999999986</v>
      </c>
      <c r="C13" s="51" t="str">
        <f>IF('All other expenses'!B6="",A34,'All other expenses'!B6)</f>
        <v>Figures exclude GST</v>
      </c>
      <c r="D13" s="6"/>
      <c r="E13" s="8" t="s">
        <v>20</v>
      </c>
      <c r="F13" s="33">
        <f>'Gifts and benefits'!C38</f>
        <v>10</v>
      </c>
      <c r="G13" s="17"/>
      <c r="H13" s="17"/>
      <c r="I13" s="17"/>
      <c r="J13" s="17"/>
      <c r="K13" s="17"/>
    </row>
    <row r="14" spans="1:11" ht="12.75" customHeight="1" x14ac:dyDescent="0.2">
      <c r="A14" s="7"/>
      <c r="B14" s="46"/>
      <c r="C14" s="52"/>
      <c r="D14" s="34"/>
      <c r="E14" s="6"/>
      <c r="F14" s="35"/>
      <c r="G14" s="17"/>
      <c r="H14" s="17"/>
      <c r="I14" s="17"/>
      <c r="J14" s="17"/>
      <c r="K14" s="17"/>
    </row>
    <row r="15" spans="1:11" ht="27.75" customHeight="1" x14ac:dyDescent="0.2">
      <c r="A15" s="9" t="s">
        <v>21</v>
      </c>
      <c r="B15" s="47">
        <f>Travel!B59</f>
        <v>43816.06</v>
      </c>
      <c r="C15" s="53" t="str">
        <f>C11</f>
        <v>Figures exclude GST</v>
      </c>
      <c r="D15" s="6"/>
      <c r="E15" s="6"/>
      <c r="F15" s="35"/>
      <c r="G15" s="17"/>
      <c r="H15" s="17"/>
      <c r="I15" s="17"/>
      <c r="J15" s="17"/>
      <c r="K15" s="17"/>
    </row>
    <row r="16" spans="1:11" ht="27.75" customHeight="1" x14ac:dyDescent="0.2">
      <c r="A16" s="9" t="s">
        <v>22</v>
      </c>
      <c r="B16" s="47">
        <f>Travel!B147</f>
        <v>12427.239999999998</v>
      </c>
      <c r="C16" s="53" t="str">
        <f>C11</f>
        <v>Figures exclude GST</v>
      </c>
      <c r="D16" s="36"/>
      <c r="E16" s="6"/>
      <c r="F16" s="37"/>
      <c r="G16" s="17"/>
      <c r="H16" s="17"/>
      <c r="I16" s="17"/>
      <c r="J16" s="17"/>
      <c r="K16" s="17"/>
    </row>
    <row r="17" spans="1:11" ht="27.75" customHeight="1" x14ac:dyDescent="0.2">
      <c r="A17" s="9" t="s">
        <v>23</v>
      </c>
      <c r="B17" s="47">
        <f>Travel!B156</f>
        <v>0</v>
      </c>
      <c r="C17" s="53"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24</v>
      </c>
      <c r="B19" s="19"/>
      <c r="C19" s="17"/>
      <c r="D19" s="17"/>
      <c r="E19" s="17"/>
      <c r="F19" s="17"/>
      <c r="G19" s="17"/>
      <c r="H19" s="17"/>
      <c r="I19" s="17"/>
      <c r="J19" s="17"/>
      <c r="K19" s="17"/>
    </row>
    <row r="20" spans="1:11" x14ac:dyDescent="0.2">
      <c r="A20" s="20" t="s">
        <v>25</v>
      </c>
      <c r="D20" s="17"/>
      <c r="E20" s="17"/>
      <c r="F20" s="17"/>
      <c r="G20" s="17"/>
      <c r="H20" s="17"/>
      <c r="I20" s="17"/>
      <c r="J20" s="17"/>
      <c r="K20" s="17"/>
    </row>
    <row r="21" spans="1:11" ht="12.6" customHeight="1" x14ac:dyDescent="0.2">
      <c r="A21" s="20" t="s">
        <v>26</v>
      </c>
      <c r="D21" s="17"/>
      <c r="E21" s="17"/>
      <c r="F21" s="17"/>
      <c r="G21" s="17"/>
      <c r="H21" s="17"/>
      <c r="I21" s="17"/>
      <c r="J21" s="17"/>
      <c r="K21" s="17"/>
    </row>
    <row r="22" spans="1:11" ht="12.6" customHeight="1" x14ac:dyDescent="0.2">
      <c r="A22" s="20" t="s">
        <v>27</v>
      </c>
      <c r="D22" s="17"/>
      <c r="E22" s="17"/>
      <c r="F22" s="17"/>
      <c r="G22" s="17"/>
      <c r="H22" s="17"/>
      <c r="I22" s="17"/>
      <c r="J22" s="17"/>
      <c r="K22" s="17"/>
    </row>
    <row r="23" spans="1:11" ht="12.6" customHeight="1" x14ac:dyDescent="0.2">
      <c r="A23" s="20" t="s">
        <v>28</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29</v>
      </c>
      <c r="B25" s="13"/>
      <c r="C25" s="13"/>
      <c r="D25" s="13"/>
      <c r="E25" s="13"/>
      <c r="F25" s="13"/>
      <c r="G25" s="17"/>
      <c r="H25" s="17"/>
      <c r="I25" s="17"/>
      <c r="J25" s="17"/>
      <c r="K25" s="17"/>
    </row>
    <row r="26" spans="1:11" ht="12.75" hidden="1" customHeight="1" x14ac:dyDescent="0.2">
      <c r="A26" s="11" t="s">
        <v>30</v>
      </c>
      <c r="B26" s="4"/>
      <c r="C26" s="4"/>
      <c r="D26" s="11"/>
      <c r="E26" s="11"/>
      <c r="F26" s="11"/>
      <c r="G26" s="17"/>
      <c r="H26" s="17"/>
      <c r="I26" s="17"/>
      <c r="J26" s="17"/>
      <c r="K26" s="17"/>
    </row>
    <row r="27" spans="1:11" hidden="1" x14ac:dyDescent="0.2">
      <c r="A27" s="10" t="s">
        <v>31</v>
      </c>
      <c r="B27" s="10"/>
      <c r="C27" s="10"/>
      <c r="D27" s="10"/>
      <c r="E27" s="10"/>
      <c r="F27" s="10"/>
      <c r="G27" s="17"/>
      <c r="H27" s="17"/>
      <c r="I27" s="17"/>
      <c r="J27" s="17"/>
      <c r="K27" s="17"/>
    </row>
    <row r="28" spans="1:11" hidden="1" x14ac:dyDescent="0.2">
      <c r="A28" s="10" t="s">
        <v>32</v>
      </c>
      <c r="B28" s="10"/>
      <c r="C28" s="10"/>
      <c r="D28" s="10"/>
      <c r="E28" s="10"/>
      <c r="F28" s="10"/>
      <c r="G28" s="17"/>
      <c r="H28" s="17"/>
      <c r="I28" s="17"/>
      <c r="J28" s="17"/>
      <c r="K28" s="17"/>
    </row>
    <row r="29" spans="1:11" hidden="1" x14ac:dyDescent="0.2">
      <c r="A29" s="11" t="s">
        <v>33</v>
      </c>
      <c r="B29" s="11"/>
      <c r="C29" s="11"/>
      <c r="D29" s="11"/>
      <c r="E29" s="11"/>
      <c r="F29" s="11"/>
      <c r="G29" s="17"/>
      <c r="H29" s="17"/>
      <c r="I29" s="17"/>
      <c r="J29" s="17"/>
      <c r="K29" s="17"/>
    </row>
    <row r="30" spans="1:11" hidden="1" x14ac:dyDescent="0.2">
      <c r="A30" s="11" t="s">
        <v>34</v>
      </c>
      <c r="B30" s="11"/>
      <c r="C30" s="11"/>
      <c r="D30" s="11"/>
      <c r="E30" s="11"/>
      <c r="F30" s="11"/>
      <c r="G30" s="17"/>
      <c r="H30" s="17"/>
      <c r="I30" s="17"/>
      <c r="J30" s="17"/>
      <c r="K30" s="17"/>
    </row>
    <row r="31" spans="1:11" hidden="1" x14ac:dyDescent="0.2">
      <c r="A31" s="10" t="s">
        <v>35</v>
      </c>
      <c r="B31" s="10"/>
      <c r="C31" s="10"/>
      <c r="D31" s="10"/>
      <c r="E31" s="10"/>
      <c r="F31" s="10"/>
      <c r="G31" s="17"/>
      <c r="H31" s="17"/>
      <c r="I31" s="17"/>
      <c r="J31" s="17"/>
      <c r="K31" s="17"/>
    </row>
    <row r="32" spans="1:11" hidden="1" x14ac:dyDescent="0.2">
      <c r="A32" s="10" t="s">
        <v>36</v>
      </c>
      <c r="B32" s="10"/>
      <c r="C32" s="10"/>
      <c r="D32" s="10"/>
      <c r="E32" s="10"/>
      <c r="F32" s="10"/>
      <c r="G32" s="17"/>
      <c r="H32" s="17"/>
      <c r="I32" s="17"/>
      <c r="J32" s="17"/>
      <c r="K32" s="17"/>
    </row>
    <row r="33" spans="1:11" hidden="1" x14ac:dyDescent="0.2">
      <c r="A33" s="10" t="s">
        <v>37</v>
      </c>
      <c r="B33" s="10"/>
      <c r="C33" s="10"/>
      <c r="D33" s="10"/>
      <c r="E33" s="10"/>
      <c r="F33" s="10"/>
      <c r="G33" s="17"/>
      <c r="H33" s="17"/>
      <c r="I33" s="17"/>
      <c r="J33" s="17"/>
      <c r="K33" s="17"/>
    </row>
    <row r="34" spans="1:11" hidden="1" x14ac:dyDescent="0.2">
      <c r="A34" s="11" t="s">
        <v>38</v>
      </c>
      <c r="B34" s="11"/>
      <c r="C34" s="11"/>
      <c r="D34" s="11"/>
      <c r="E34" s="11"/>
      <c r="F34" s="11"/>
      <c r="G34" s="17"/>
      <c r="H34" s="17"/>
      <c r="I34" s="17"/>
      <c r="J34" s="17"/>
      <c r="K34" s="17"/>
    </row>
    <row r="35" spans="1:11" hidden="1" x14ac:dyDescent="0.2">
      <c r="A35" s="11" t="s">
        <v>39</v>
      </c>
      <c r="B35" s="11"/>
      <c r="C35" s="11"/>
      <c r="D35" s="11"/>
      <c r="E35" s="11"/>
      <c r="F35" s="11"/>
      <c r="G35" s="17"/>
      <c r="H35" s="17"/>
      <c r="I35" s="17"/>
      <c r="J35" s="17"/>
      <c r="K35" s="17"/>
    </row>
    <row r="36" spans="1:11" hidden="1" x14ac:dyDescent="0.2">
      <c r="A36" s="10" t="s">
        <v>9</v>
      </c>
      <c r="B36" s="49"/>
      <c r="C36" s="49"/>
      <c r="D36" s="49"/>
      <c r="E36" s="49"/>
      <c r="F36" s="49"/>
      <c r="G36" s="17"/>
      <c r="H36" s="17"/>
      <c r="I36" s="17"/>
      <c r="J36" s="17"/>
      <c r="K36" s="17"/>
    </row>
    <row r="37" spans="1:11" hidden="1" x14ac:dyDescent="0.2">
      <c r="A37" s="10" t="s">
        <v>40</v>
      </c>
      <c r="B37" s="49"/>
      <c r="C37" s="49"/>
      <c r="D37" s="49"/>
      <c r="E37" s="49"/>
      <c r="F37" s="49"/>
      <c r="G37" s="17"/>
      <c r="H37" s="17"/>
      <c r="I37" s="17"/>
      <c r="J37" s="17"/>
      <c r="K37" s="17"/>
    </row>
    <row r="38" spans="1:11" hidden="1" x14ac:dyDescent="0.2">
      <c r="A38" s="10" t="s">
        <v>119</v>
      </c>
      <c r="B38" s="49"/>
      <c r="C38" s="49"/>
      <c r="D38" s="49"/>
      <c r="E38" s="49"/>
      <c r="F38" s="49"/>
      <c r="G38" s="17"/>
      <c r="H38" s="17"/>
      <c r="I38" s="17"/>
      <c r="J38" s="17"/>
      <c r="K38" s="17"/>
    </row>
    <row r="39" spans="1:11" hidden="1" x14ac:dyDescent="0.2">
      <c r="A39" s="11" t="s">
        <v>41</v>
      </c>
      <c r="B39" s="4"/>
      <c r="C39" s="4"/>
      <c r="D39" s="4"/>
      <c r="E39" s="4"/>
      <c r="F39" s="4"/>
      <c r="G39" s="17"/>
      <c r="H39" s="17"/>
      <c r="I39" s="17"/>
      <c r="J39" s="17"/>
      <c r="K39" s="17"/>
    </row>
    <row r="40" spans="1:11" hidden="1" x14ac:dyDescent="0.2">
      <c r="A40" s="4" t="s">
        <v>42</v>
      </c>
      <c r="B40" s="4"/>
      <c r="C40" s="4"/>
      <c r="D40" s="4"/>
      <c r="E40" s="4"/>
      <c r="F40" s="4"/>
      <c r="G40" s="17"/>
      <c r="H40" s="17"/>
      <c r="I40" s="17"/>
      <c r="J40" s="17"/>
      <c r="K40" s="17"/>
    </row>
    <row r="41" spans="1:11" hidden="1" x14ac:dyDescent="0.2">
      <c r="A41" s="4" t="s">
        <v>43</v>
      </c>
      <c r="B41" s="4"/>
      <c r="C41" s="4"/>
      <c r="D41" s="4"/>
      <c r="E41" s="4"/>
      <c r="F41" s="4"/>
      <c r="G41" s="17"/>
      <c r="H41" s="17"/>
      <c r="I41" s="17"/>
      <c r="J41" s="17"/>
      <c r="K41" s="17"/>
    </row>
    <row r="42" spans="1:11" hidden="1" x14ac:dyDescent="0.2">
      <c r="A42" s="4" t="s">
        <v>44</v>
      </c>
      <c r="B42" s="4"/>
      <c r="C42" s="4"/>
      <c r="D42" s="4"/>
      <c r="E42" s="4"/>
      <c r="F42" s="4"/>
      <c r="G42" s="17"/>
      <c r="H42" s="17"/>
      <c r="I42" s="17"/>
      <c r="J42" s="17"/>
      <c r="K42" s="17"/>
    </row>
    <row r="43" spans="1:11" hidden="1" x14ac:dyDescent="0.2">
      <c r="A43" s="4" t="s">
        <v>45</v>
      </c>
      <c r="B43" s="4"/>
      <c r="C43" s="4"/>
      <c r="D43" s="4"/>
      <c r="E43" s="4"/>
      <c r="F43" s="4"/>
      <c r="G43" s="17"/>
      <c r="H43" s="17"/>
      <c r="I43" s="17"/>
      <c r="J43" s="17"/>
      <c r="K43" s="17"/>
    </row>
    <row r="44" spans="1:11" hidden="1" x14ac:dyDescent="0.2">
      <c r="A44" s="4" t="s">
        <v>46</v>
      </c>
      <c r="B44" s="4"/>
      <c r="C44" s="4"/>
      <c r="D44" s="4"/>
      <c r="E44" s="4"/>
      <c r="F44" s="4"/>
      <c r="G44" s="17"/>
      <c r="H44" s="17"/>
      <c r="I44" s="17"/>
      <c r="J44" s="17"/>
      <c r="K44" s="17"/>
    </row>
    <row r="45" spans="1:11" hidden="1" x14ac:dyDescent="0.2">
      <c r="A45" s="50" t="s">
        <v>47</v>
      </c>
      <c r="B45" s="49"/>
      <c r="C45" s="49"/>
      <c r="D45" s="49"/>
      <c r="E45" s="49"/>
      <c r="F45" s="49"/>
      <c r="G45" s="17"/>
      <c r="H45" s="17"/>
      <c r="I45" s="17"/>
      <c r="J45" s="17"/>
      <c r="K45" s="17"/>
    </row>
    <row r="46" spans="1:11" hidden="1" x14ac:dyDescent="0.2">
      <c r="A46" s="49" t="s">
        <v>48</v>
      </c>
      <c r="B46" s="49"/>
      <c r="C46" s="49"/>
      <c r="D46" s="49"/>
      <c r="E46" s="49"/>
      <c r="F46" s="49"/>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65" t="s">
        <v>49</v>
      </c>
      <c r="B48" s="49"/>
      <c r="C48" s="49"/>
      <c r="D48" s="49"/>
      <c r="E48" s="49"/>
      <c r="F48" s="49"/>
      <c r="G48" s="17"/>
      <c r="H48" s="17"/>
      <c r="I48" s="17"/>
      <c r="J48" s="17"/>
      <c r="K48" s="17"/>
    </row>
    <row r="49" spans="1:11" ht="25.5" hidden="1" x14ac:dyDescent="0.2">
      <c r="A49" s="65" t="s">
        <v>50</v>
      </c>
      <c r="B49" s="49"/>
      <c r="C49" s="49"/>
      <c r="D49" s="49"/>
      <c r="E49" s="49"/>
      <c r="F49" s="49"/>
      <c r="G49" s="17"/>
      <c r="H49" s="17"/>
      <c r="I49" s="17"/>
      <c r="J49" s="17"/>
      <c r="K49" s="17"/>
    </row>
    <row r="50" spans="1:11" ht="25.5" hidden="1" x14ac:dyDescent="0.2">
      <c r="A50" s="66" t="s">
        <v>51</v>
      </c>
      <c r="B50" s="4"/>
      <c r="C50" s="4"/>
      <c r="D50" s="4"/>
      <c r="E50" s="4"/>
      <c r="F50" s="4"/>
      <c r="G50" s="17"/>
      <c r="H50" s="17"/>
      <c r="I50" s="17"/>
      <c r="J50" s="17"/>
      <c r="K50" s="17"/>
    </row>
    <row r="51" spans="1:11" ht="25.5" hidden="1" x14ac:dyDescent="0.2">
      <c r="A51" s="66" t="s">
        <v>52</v>
      </c>
      <c r="B51" s="4"/>
      <c r="C51" s="4"/>
      <c r="D51" s="4"/>
      <c r="E51" s="4"/>
      <c r="F51" s="4"/>
      <c r="G51" s="17"/>
      <c r="H51" s="17"/>
      <c r="I51" s="17"/>
      <c r="J51" s="17"/>
      <c r="K51" s="17"/>
    </row>
    <row r="52" spans="1:11" ht="38.25" hidden="1" x14ac:dyDescent="0.2">
      <c r="A52" s="66" t="s">
        <v>53</v>
      </c>
      <c r="B52" s="58"/>
      <c r="C52" s="58"/>
      <c r="D52" s="58"/>
      <c r="E52" s="11"/>
      <c r="F52" s="11"/>
      <c r="G52" s="17"/>
      <c r="H52" s="17"/>
      <c r="I52" s="17"/>
      <c r="J52" s="17"/>
      <c r="K52" s="17"/>
    </row>
    <row r="53" spans="1:11" hidden="1" x14ac:dyDescent="0.2">
      <c r="A53" s="63" t="s">
        <v>54</v>
      </c>
      <c r="B53" s="57"/>
      <c r="C53" s="57"/>
      <c r="D53" s="57"/>
      <c r="E53" s="10"/>
      <c r="F53" s="10" t="b">
        <v>1</v>
      </c>
      <c r="G53" s="17"/>
      <c r="H53" s="17"/>
      <c r="I53" s="17"/>
      <c r="J53" s="17"/>
      <c r="K53" s="17"/>
    </row>
    <row r="54" spans="1:11" hidden="1" x14ac:dyDescent="0.2">
      <c r="A54" s="64" t="s">
        <v>55</v>
      </c>
      <c r="B54" s="63"/>
      <c r="C54" s="63"/>
      <c r="D54" s="63"/>
      <c r="E54" s="10"/>
      <c r="F54" s="10" t="b">
        <v>0</v>
      </c>
      <c r="G54" s="17"/>
      <c r="H54" s="17"/>
      <c r="I54" s="17"/>
      <c r="J54" s="17"/>
      <c r="K54" s="17"/>
    </row>
    <row r="55" spans="1:11" hidden="1" x14ac:dyDescent="0.2">
      <c r="A55" s="67"/>
      <c r="B55" s="59">
        <f>COUNT(Travel!B12:B58)</f>
        <v>38</v>
      </c>
      <c r="C55" s="59"/>
      <c r="D55" s="59">
        <f>COUNTIF(Travel!D12:D58,"*")</f>
        <v>38</v>
      </c>
      <c r="E55" s="60"/>
      <c r="F55" s="60" t="b">
        <f>MIN(B55,D55)=MAX(B55,D55)</f>
        <v>1</v>
      </c>
      <c r="G55" s="17"/>
      <c r="H55" s="17"/>
      <c r="I55" s="17"/>
      <c r="J55" s="17"/>
      <c r="K55" s="17"/>
    </row>
    <row r="56" spans="1:11" hidden="1" x14ac:dyDescent="0.2">
      <c r="A56" s="67" t="s">
        <v>56</v>
      </c>
      <c r="B56" s="59">
        <f>COUNT(Travel!B63:B146)</f>
        <v>66</v>
      </c>
      <c r="C56" s="59"/>
      <c r="D56" s="59">
        <f>COUNTIF(Travel!D63:D146,"*")</f>
        <v>66</v>
      </c>
      <c r="E56" s="60"/>
      <c r="F56" s="60" t="b">
        <f>MIN(B56,D56)=MAX(B56,D56)</f>
        <v>1</v>
      </c>
    </row>
    <row r="57" spans="1:11" hidden="1" x14ac:dyDescent="0.2">
      <c r="A57" s="68"/>
      <c r="B57" s="59">
        <f>COUNT(Travel!B151:B155)</f>
        <v>0</v>
      </c>
      <c r="C57" s="59"/>
      <c r="D57" s="59">
        <f>COUNTIF(Travel!D151:D155,"*")</f>
        <v>0</v>
      </c>
      <c r="E57" s="60"/>
      <c r="F57" s="60" t="b">
        <f>MIN(B57,D57)=MAX(B57,D57)</f>
        <v>1</v>
      </c>
    </row>
    <row r="58" spans="1:11" hidden="1" x14ac:dyDescent="0.2">
      <c r="A58" s="69" t="s">
        <v>57</v>
      </c>
      <c r="B58" s="61">
        <f>COUNT(Hospitality!B11:B14)</f>
        <v>0</v>
      </c>
      <c r="C58" s="61"/>
      <c r="D58" s="61">
        <f>COUNTIF(Hospitality!D11:D14,"*")</f>
        <v>0</v>
      </c>
      <c r="E58" s="62"/>
      <c r="F58" s="62" t="b">
        <f>MIN(B58,D58)=MAX(B58,D58)</f>
        <v>1</v>
      </c>
    </row>
    <row r="59" spans="1:11" hidden="1" x14ac:dyDescent="0.2">
      <c r="A59" s="70" t="s">
        <v>58</v>
      </c>
      <c r="B59" s="60">
        <f>COUNT('All other expenses'!B11:B25)</f>
        <v>7</v>
      </c>
      <c r="C59" s="60"/>
      <c r="D59" s="60">
        <f>COUNTIF('All other expenses'!D11:D25,"*")</f>
        <v>7</v>
      </c>
      <c r="E59" s="60"/>
      <c r="F59" s="60" t="b">
        <f>MIN(B59,D59)=MAX(B59,D59)</f>
        <v>1</v>
      </c>
    </row>
    <row r="60" spans="1:11" hidden="1" x14ac:dyDescent="0.2">
      <c r="A60" s="69" t="s">
        <v>59</v>
      </c>
      <c r="B60" s="61">
        <f>COUNTIF('Gifts and benefits'!B11:B35,"*")</f>
        <v>20</v>
      </c>
      <c r="C60" s="61">
        <f>COUNTIF('Gifts and benefits'!C11:C35,"*")</f>
        <v>17</v>
      </c>
      <c r="D60" s="61"/>
      <c r="E60" s="61">
        <f>COUNTA('Gifts and benefits'!E11:E35)</f>
        <v>17</v>
      </c>
      <c r="F60" s="62" t="b">
        <f>MIN(B60,C60,E60)=MAX(B60,C60,E60)</f>
        <v>0</v>
      </c>
    </row>
    <row r="61" spans="1:11" x14ac:dyDescent="0.2"/>
    <row r="65" customFormat="1" hidden="1" x14ac:dyDescent="0.2"/>
    <row r="66" customFormat="1" hidden="1" x14ac:dyDescent="0.2"/>
    <row r="67" customFormat="1" hidden="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0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000-000001000000}"/>
    <dataValidation allowBlank="1" showInputMessage="1" showErrorMessage="1" prompt="Headings on following tabs will pre populate with what you enter here" sqref="B2:F2" xr:uid="{00000000-0002-0000-0000-000002000000}"/>
    <dataValidation allowBlank="1" showInputMessage="1" showErrorMessage="1" prompt="Headings on following tabs will pre populate with what you enter here_x000a__x000a_Create a new workbook for a new Chief Executive" sqref="B3:F3" xr:uid="{00000000-0002-0000-0000-000003000000}"/>
    <dataValidation allowBlank="1" showInputMessage="1" showErrorMessage="1" prompt="Headings on following tabs will pre populate with what you enter here_x000a__x000a_Update if a shorter or different period is covered" sqref="B4:F5" xr:uid="{00000000-0002-0000-00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0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M411"/>
  <sheetViews>
    <sheetView tabSelected="1" topLeftCell="A74" zoomScaleNormal="100" workbookViewId="0">
      <selection activeCell="C153" sqref="C15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79" t="s">
        <v>60</v>
      </c>
      <c r="B1" s="179"/>
      <c r="C1" s="179"/>
      <c r="D1" s="179"/>
      <c r="E1" s="179"/>
      <c r="F1" s="17"/>
    </row>
    <row r="2" spans="1:6" ht="21" customHeight="1" x14ac:dyDescent="0.2">
      <c r="A2" s="3" t="s">
        <v>3</v>
      </c>
      <c r="B2" s="177" t="str">
        <f>'Summary and sign-off'!B2:F2</f>
        <v xml:space="preserve">Ministry of Business, Innovation &amp; Employment </v>
      </c>
      <c r="C2" s="177"/>
      <c r="D2" s="177"/>
      <c r="E2" s="177"/>
      <c r="F2" s="17"/>
    </row>
    <row r="3" spans="1:6" ht="21" customHeight="1" x14ac:dyDescent="0.2">
      <c r="A3" s="3" t="s">
        <v>61</v>
      </c>
      <c r="B3" s="177" t="str">
        <f>'Summary and sign-off'!B3:F3</f>
        <v>Carolyn Tremain (1 July 2025 to 26 September 2025); Suzanne Stew (Acting CE - 27 September 2025 to 20 January 2026), Nic Blakeley (from 21 January 2026)</v>
      </c>
      <c r="C3" s="177"/>
      <c r="D3" s="177"/>
      <c r="E3" s="177"/>
      <c r="F3" s="17"/>
    </row>
    <row r="4" spans="1:6" ht="21" customHeight="1" x14ac:dyDescent="0.2">
      <c r="A4" s="3" t="s">
        <v>62</v>
      </c>
      <c r="B4" s="177">
        <f>'Summary and sign-off'!B4:F4</f>
        <v>45839</v>
      </c>
      <c r="C4" s="177"/>
      <c r="D4" s="177"/>
      <c r="E4" s="177"/>
      <c r="F4" s="17"/>
    </row>
    <row r="5" spans="1:6" ht="21" customHeight="1" x14ac:dyDescent="0.2">
      <c r="A5" s="3" t="s">
        <v>63</v>
      </c>
      <c r="B5" s="177">
        <f>'Summary and sign-off'!B5:F5</f>
        <v>46203</v>
      </c>
      <c r="C5" s="177"/>
      <c r="D5" s="177"/>
      <c r="E5" s="177"/>
      <c r="F5" s="17"/>
    </row>
    <row r="6" spans="1:6" ht="21" customHeight="1" x14ac:dyDescent="0.2">
      <c r="A6" s="3" t="s">
        <v>64</v>
      </c>
      <c r="B6" s="176" t="s">
        <v>32</v>
      </c>
      <c r="C6" s="176"/>
      <c r="D6" s="176"/>
      <c r="E6" s="176"/>
      <c r="F6" s="17"/>
    </row>
    <row r="7" spans="1:6" ht="21" customHeight="1" x14ac:dyDescent="0.2">
      <c r="A7" s="3" t="s">
        <v>7</v>
      </c>
      <c r="B7" s="176" t="s">
        <v>34</v>
      </c>
      <c r="C7" s="176"/>
      <c r="D7" s="176"/>
      <c r="E7" s="176"/>
      <c r="F7" s="17"/>
    </row>
    <row r="8" spans="1:6" ht="36" customHeight="1" x14ac:dyDescent="0.2">
      <c r="A8" s="181" t="s">
        <v>65</v>
      </c>
      <c r="B8" s="182"/>
      <c r="C8" s="182"/>
      <c r="D8" s="182"/>
      <c r="E8" s="182"/>
      <c r="F8" s="19"/>
    </row>
    <row r="9" spans="1:6" ht="36" customHeight="1" x14ac:dyDescent="0.2">
      <c r="A9" s="183" t="s">
        <v>66</v>
      </c>
      <c r="B9" s="184"/>
      <c r="C9" s="184"/>
      <c r="D9" s="184"/>
      <c r="E9" s="184"/>
      <c r="F9" s="19"/>
    </row>
    <row r="10" spans="1:6" ht="24.75" customHeight="1" x14ac:dyDescent="0.2">
      <c r="A10" s="180" t="s">
        <v>67</v>
      </c>
      <c r="B10" s="185"/>
      <c r="C10" s="180"/>
      <c r="D10" s="180"/>
      <c r="E10" s="180"/>
      <c r="F10" s="29"/>
    </row>
    <row r="11" spans="1:6" ht="27" customHeight="1" x14ac:dyDescent="0.2">
      <c r="A11" s="24" t="s">
        <v>68</v>
      </c>
      <c r="B11" s="24" t="s">
        <v>69</v>
      </c>
      <c r="C11" s="24" t="s">
        <v>70</v>
      </c>
      <c r="D11" s="24" t="s">
        <v>71</v>
      </c>
      <c r="E11" s="24" t="s">
        <v>72</v>
      </c>
      <c r="F11" s="30"/>
    </row>
    <row r="12" spans="1:6" s="2" customFormat="1" hidden="1" x14ac:dyDescent="0.2">
      <c r="A12" s="78"/>
      <c r="B12" s="79"/>
      <c r="C12" s="80"/>
      <c r="D12" s="80"/>
      <c r="E12" s="81"/>
      <c r="F12" s="1"/>
    </row>
    <row r="13" spans="1:6" s="2" customFormat="1" x14ac:dyDescent="0.2">
      <c r="A13" s="100"/>
      <c r="B13" s="101"/>
      <c r="C13" s="122" t="s">
        <v>144</v>
      </c>
      <c r="D13" s="102"/>
      <c r="E13" s="103"/>
      <c r="F13" s="1"/>
    </row>
    <row r="14" spans="1:6" s="2" customFormat="1" x14ac:dyDescent="0.2">
      <c r="A14" s="100">
        <v>45869</v>
      </c>
      <c r="B14" s="101">
        <v>50.35</v>
      </c>
      <c r="C14" s="102" t="s">
        <v>141</v>
      </c>
      <c r="D14" s="102" t="s">
        <v>135</v>
      </c>
      <c r="E14" s="103" t="s">
        <v>130</v>
      </c>
      <c r="F14" s="1"/>
    </row>
    <row r="15" spans="1:6" s="2" customFormat="1" x14ac:dyDescent="0.2">
      <c r="A15" s="100" t="s">
        <v>197</v>
      </c>
      <c r="B15" s="101">
        <v>2333.46</v>
      </c>
      <c r="C15" s="102" t="s">
        <v>141</v>
      </c>
      <c r="D15" s="102" t="s">
        <v>123</v>
      </c>
      <c r="E15" s="103" t="s">
        <v>126</v>
      </c>
      <c r="F15" s="1"/>
    </row>
    <row r="16" spans="1:6" s="2" customFormat="1" x14ac:dyDescent="0.2">
      <c r="A16" s="100">
        <v>45870</v>
      </c>
      <c r="B16" s="101">
        <v>11.18</v>
      </c>
      <c r="C16" s="102" t="s">
        <v>141</v>
      </c>
      <c r="D16" s="102" t="s">
        <v>142</v>
      </c>
      <c r="E16" s="103" t="s">
        <v>126</v>
      </c>
      <c r="F16" s="1"/>
    </row>
    <row r="17" spans="1:6" s="2" customFormat="1" x14ac:dyDescent="0.2">
      <c r="A17" s="100">
        <v>45870</v>
      </c>
      <c r="B17" s="101">
        <v>238.46</v>
      </c>
      <c r="C17" s="102" t="s">
        <v>141</v>
      </c>
      <c r="D17" s="102" t="s">
        <v>127</v>
      </c>
      <c r="E17" s="103" t="s">
        <v>126</v>
      </c>
      <c r="F17" s="1"/>
    </row>
    <row r="18" spans="1:6" s="2" customFormat="1" x14ac:dyDescent="0.2">
      <c r="A18" s="100"/>
      <c r="B18" s="101"/>
      <c r="C18" s="102"/>
      <c r="D18" s="102"/>
      <c r="E18" s="103"/>
      <c r="F18" s="1"/>
    </row>
    <row r="19" spans="1:6" s="2" customFormat="1" x14ac:dyDescent="0.2">
      <c r="A19" s="100" t="s">
        <v>143</v>
      </c>
      <c r="B19" s="101">
        <v>1686.46</v>
      </c>
      <c r="C19" s="102" t="s">
        <v>145</v>
      </c>
      <c r="D19" s="102" t="s">
        <v>123</v>
      </c>
      <c r="E19" s="103" t="s">
        <v>126</v>
      </c>
      <c r="F19" s="1"/>
    </row>
    <row r="20" spans="1:6" s="2" customFormat="1" ht="25.5" x14ac:dyDescent="0.2">
      <c r="A20" s="100" t="s">
        <v>143</v>
      </c>
      <c r="B20" s="101">
        <v>218.17</v>
      </c>
      <c r="C20" s="102" t="s">
        <v>145</v>
      </c>
      <c r="D20" s="102" t="s">
        <v>146</v>
      </c>
      <c r="E20" s="103" t="s">
        <v>126</v>
      </c>
      <c r="F20" s="1"/>
    </row>
    <row r="21" spans="1:6" s="2" customFormat="1" x14ac:dyDescent="0.2">
      <c r="A21" s="100">
        <v>45903</v>
      </c>
      <c r="B21" s="101">
        <v>30.33</v>
      </c>
      <c r="C21" s="102" t="s">
        <v>145</v>
      </c>
      <c r="D21" s="102" t="s">
        <v>142</v>
      </c>
      <c r="E21" s="103" t="s">
        <v>126</v>
      </c>
      <c r="F21" s="1"/>
    </row>
    <row r="22" spans="1:6" s="2" customFormat="1" x14ac:dyDescent="0.2">
      <c r="A22" s="100">
        <v>45903</v>
      </c>
      <c r="B22" s="101">
        <v>14.26</v>
      </c>
      <c r="C22" s="102" t="s">
        <v>145</v>
      </c>
      <c r="D22" s="102" t="s">
        <v>149</v>
      </c>
      <c r="E22" s="103" t="s">
        <v>126</v>
      </c>
      <c r="F22" s="1"/>
    </row>
    <row r="23" spans="1:6" s="2" customFormat="1" x14ac:dyDescent="0.2">
      <c r="A23" s="100">
        <v>45904</v>
      </c>
      <c r="B23" s="101">
        <v>682.87</v>
      </c>
      <c r="C23" s="102" t="s">
        <v>145</v>
      </c>
      <c r="D23" s="102" t="s">
        <v>138</v>
      </c>
      <c r="E23" s="103" t="s">
        <v>126</v>
      </c>
      <c r="F23" s="1"/>
    </row>
    <row r="24" spans="1:6" s="2" customFormat="1" x14ac:dyDescent="0.2">
      <c r="A24" s="100">
        <v>45904</v>
      </c>
      <c r="B24" s="101">
        <v>31.65</v>
      </c>
      <c r="C24" s="102" t="s">
        <v>145</v>
      </c>
      <c r="D24" s="102" t="s">
        <v>150</v>
      </c>
      <c r="E24" s="103" t="s">
        <v>126</v>
      </c>
      <c r="F24" s="1"/>
    </row>
    <row r="25" spans="1:6" s="2" customFormat="1" x14ac:dyDescent="0.2">
      <c r="A25" s="100">
        <v>45904</v>
      </c>
      <c r="B25" s="101">
        <v>43.39</v>
      </c>
      <c r="C25" s="102" t="s">
        <v>145</v>
      </c>
      <c r="D25" s="102" t="s">
        <v>134</v>
      </c>
      <c r="E25" s="103" t="s">
        <v>130</v>
      </c>
      <c r="F25" s="1"/>
    </row>
    <row r="26" spans="1:6" s="2" customFormat="1" ht="13.5" thickBot="1" x14ac:dyDescent="0.25">
      <c r="A26" s="157"/>
      <c r="B26" s="124"/>
      <c r="C26" s="125"/>
      <c r="D26" s="163"/>
      <c r="E26" s="165"/>
      <c r="F26" s="1"/>
    </row>
    <row r="27" spans="1:6" s="2" customFormat="1" x14ac:dyDescent="0.2">
      <c r="A27" s="114"/>
      <c r="B27" s="168"/>
      <c r="C27" s="174" t="s">
        <v>154</v>
      </c>
      <c r="D27" s="128"/>
      <c r="E27" s="175"/>
      <c r="F27" s="1"/>
    </row>
    <row r="28" spans="1:6" s="2" customFormat="1" x14ac:dyDescent="0.2">
      <c r="A28" s="100">
        <v>45958</v>
      </c>
      <c r="B28" s="101">
        <v>41.74</v>
      </c>
      <c r="C28" s="102" t="s">
        <v>155</v>
      </c>
      <c r="D28" s="102" t="s">
        <v>157</v>
      </c>
      <c r="E28" s="103" t="s">
        <v>125</v>
      </c>
      <c r="F28" s="1"/>
    </row>
    <row r="29" spans="1:6" s="2" customFormat="1" x14ac:dyDescent="0.2">
      <c r="A29" s="100">
        <v>45958</v>
      </c>
      <c r="B29" s="101">
        <v>167.83</v>
      </c>
      <c r="C29" s="102" t="s">
        <v>155</v>
      </c>
      <c r="D29" s="102" t="s">
        <v>201</v>
      </c>
      <c r="E29" s="103" t="s">
        <v>125</v>
      </c>
      <c r="F29" s="1"/>
    </row>
    <row r="30" spans="1:6" s="2" customFormat="1" x14ac:dyDescent="0.2">
      <c r="A30" s="100">
        <v>45959</v>
      </c>
      <c r="B30" s="101">
        <v>34.78</v>
      </c>
      <c r="C30" s="125" t="s">
        <v>155</v>
      </c>
      <c r="D30" s="102" t="s">
        <v>269</v>
      </c>
      <c r="E30" s="103" t="s">
        <v>125</v>
      </c>
      <c r="F30" s="1"/>
    </row>
    <row r="31" spans="1:6" s="2" customFormat="1" x14ac:dyDescent="0.2">
      <c r="A31" s="100" t="s">
        <v>199</v>
      </c>
      <c r="B31" s="101">
        <v>1083.07</v>
      </c>
      <c r="C31" s="125" t="s">
        <v>155</v>
      </c>
      <c r="D31" s="102" t="s">
        <v>123</v>
      </c>
      <c r="E31" s="103" t="s">
        <v>200</v>
      </c>
      <c r="F31" s="1"/>
    </row>
    <row r="32" spans="1:6" s="2" customFormat="1" x14ac:dyDescent="0.2">
      <c r="A32" s="100" t="s">
        <v>199</v>
      </c>
      <c r="B32" s="101">
        <v>875.62</v>
      </c>
      <c r="C32" s="156" t="s">
        <v>155</v>
      </c>
      <c r="D32" s="102" t="s">
        <v>138</v>
      </c>
      <c r="E32" s="103" t="s">
        <v>200</v>
      </c>
      <c r="F32" s="1"/>
    </row>
    <row r="33" spans="1:6" s="2" customFormat="1" x14ac:dyDescent="0.2">
      <c r="A33" s="100">
        <v>45959</v>
      </c>
      <c r="B33" s="101">
        <v>93</v>
      </c>
      <c r="C33" s="128" t="s">
        <v>155</v>
      </c>
      <c r="D33" s="102" t="s">
        <v>262</v>
      </c>
      <c r="E33" s="103" t="s">
        <v>200</v>
      </c>
      <c r="F33" s="1"/>
    </row>
    <row r="34" spans="1:6" s="2" customFormat="1" x14ac:dyDescent="0.2">
      <c r="A34" s="100">
        <v>45960</v>
      </c>
      <c r="B34" s="101">
        <v>10.09</v>
      </c>
      <c r="C34" s="128" t="s">
        <v>155</v>
      </c>
      <c r="D34" s="102" t="s">
        <v>274</v>
      </c>
      <c r="E34" s="103" t="s">
        <v>200</v>
      </c>
      <c r="F34" s="1"/>
    </row>
    <row r="35" spans="1:6" s="2" customFormat="1" x14ac:dyDescent="0.2">
      <c r="A35" s="100">
        <v>45961</v>
      </c>
      <c r="B35" s="101">
        <v>28.93</v>
      </c>
      <c r="C35" s="128" t="s">
        <v>155</v>
      </c>
      <c r="D35" s="102" t="s">
        <v>275</v>
      </c>
      <c r="E35" s="103" t="s">
        <v>200</v>
      </c>
      <c r="F35" s="1"/>
    </row>
    <row r="36" spans="1:6" s="2" customFormat="1" x14ac:dyDescent="0.2">
      <c r="A36" s="100">
        <v>45962</v>
      </c>
      <c r="B36" s="101">
        <v>34.770000000000003</v>
      </c>
      <c r="C36" s="102" t="s">
        <v>155</v>
      </c>
      <c r="D36" s="102" t="s">
        <v>156</v>
      </c>
      <c r="E36" s="103" t="s">
        <v>130</v>
      </c>
      <c r="F36" s="1"/>
    </row>
    <row r="37" spans="1:6" s="2" customFormat="1" x14ac:dyDescent="0.2">
      <c r="A37" s="100"/>
      <c r="B37" s="101"/>
      <c r="C37" s="102"/>
      <c r="D37" s="102"/>
      <c r="E37" s="103"/>
      <c r="F37" s="1"/>
    </row>
    <row r="38" spans="1:6" s="2" customFormat="1" x14ac:dyDescent="0.2">
      <c r="A38" s="100" t="s">
        <v>261</v>
      </c>
      <c r="B38" s="101">
        <v>651</v>
      </c>
      <c r="C38" s="102" t="s">
        <v>161</v>
      </c>
      <c r="D38" s="102" t="s">
        <v>123</v>
      </c>
      <c r="E38" s="103" t="s">
        <v>200</v>
      </c>
      <c r="F38" s="1"/>
    </row>
    <row r="39" spans="1:6" s="2" customFormat="1" x14ac:dyDescent="0.2">
      <c r="A39" s="100" t="s">
        <v>261</v>
      </c>
      <c r="B39" s="101">
        <v>585.38</v>
      </c>
      <c r="C39" s="102" t="s">
        <v>161</v>
      </c>
      <c r="D39" s="102" t="s">
        <v>138</v>
      </c>
      <c r="E39" s="103" t="s">
        <v>200</v>
      </c>
      <c r="F39" s="1"/>
    </row>
    <row r="40" spans="1:6" s="2" customFormat="1" x14ac:dyDescent="0.2">
      <c r="A40" s="100">
        <v>45987</v>
      </c>
      <c r="B40" s="101">
        <v>106.66</v>
      </c>
      <c r="C40" s="102" t="s">
        <v>161</v>
      </c>
      <c r="D40" s="102" t="s">
        <v>262</v>
      </c>
      <c r="E40" s="103" t="s">
        <v>200</v>
      </c>
      <c r="F40" s="1"/>
    </row>
    <row r="41" spans="1:6" s="2" customFormat="1" x14ac:dyDescent="0.2">
      <c r="A41" s="100">
        <v>45988</v>
      </c>
      <c r="B41" s="101">
        <v>11.97</v>
      </c>
      <c r="C41" s="102" t="s">
        <v>161</v>
      </c>
      <c r="D41" s="102" t="s">
        <v>142</v>
      </c>
      <c r="E41" s="103" t="s">
        <v>200</v>
      </c>
      <c r="F41" s="1"/>
    </row>
    <row r="42" spans="1:6" s="2" customFormat="1" x14ac:dyDescent="0.2">
      <c r="A42" s="100">
        <v>45988</v>
      </c>
      <c r="B42" s="101">
        <v>34.51</v>
      </c>
      <c r="C42" s="102" t="s">
        <v>161</v>
      </c>
      <c r="D42" s="102" t="s">
        <v>273</v>
      </c>
      <c r="E42" s="103" t="s">
        <v>200</v>
      </c>
      <c r="F42" s="1"/>
    </row>
    <row r="43" spans="1:6" s="2" customFormat="1" x14ac:dyDescent="0.2">
      <c r="A43" s="100">
        <v>45988</v>
      </c>
      <c r="B43" s="101">
        <v>100.17</v>
      </c>
      <c r="C43" s="102" t="s">
        <v>161</v>
      </c>
      <c r="D43" s="102" t="s">
        <v>181</v>
      </c>
      <c r="E43" s="103" t="s">
        <v>200</v>
      </c>
      <c r="F43" s="1"/>
    </row>
    <row r="44" spans="1:6" s="2" customFormat="1" x14ac:dyDescent="0.2">
      <c r="A44" s="100">
        <v>45989</v>
      </c>
      <c r="B44" s="101">
        <v>39.49</v>
      </c>
      <c r="C44" s="102" t="s">
        <v>161</v>
      </c>
      <c r="D44" s="102" t="s">
        <v>142</v>
      </c>
      <c r="E44" s="103" t="s">
        <v>200</v>
      </c>
      <c r="F44" s="1"/>
    </row>
    <row r="45" spans="1:6" s="2" customFormat="1" x14ac:dyDescent="0.2">
      <c r="A45" s="100">
        <v>45989</v>
      </c>
      <c r="B45" s="101">
        <v>17.52</v>
      </c>
      <c r="C45" s="102" t="s">
        <v>161</v>
      </c>
      <c r="D45" s="102" t="s">
        <v>273</v>
      </c>
      <c r="E45" s="103" t="s">
        <v>200</v>
      </c>
      <c r="F45" s="1"/>
    </row>
    <row r="46" spans="1:6" s="2" customFormat="1" x14ac:dyDescent="0.2">
      <c r="A46" s="100">
        <v>45989</v>
      </c>
      <c r="B46" s="101">
        <v>42.81</v>
      </c>
      <c r="C46" s="102" t="s">
        <v>161</v>
      </c>
      <c r="D46" s="102" t="s">
        <v>267</v>
      </c>
      <c r="E46" s="103" t="s">
        <v>200</v>
      </c>
      <c r="F46" s="1"/>
    </row>
    <row r="47" spans="1:6" s="2" customFormat="1" x14ac:dyDescent="0.2">
      <c r="A47" s="100" t="s">
        <v>160</v>
      </c>
      <c r="B47" s="101">
        <v>79.13</v>
      </c>
      <c r="C47" s="102" t="s">
        <v>161</v>
      </c>
      <c r="D47" s="102" t="s">
        <v>159</v>
      </c>
      <c r="E47" s="103" t="s">
        <v>130</v>
      </c>
      <c r="F47" s="1"/>
    </row>
    <row r="48" spans="1:6" s="2" customFormat="1" x14ac:dyDescent="0.2">
      <c r="A48" s="100"/>
      <c r="B48" s="101"/>
      <c r="C48" s="102"/>
      <c r="D48" s="102"/>
      <c r="E48" s="103"/>
      <c r="F48" s="1"/>
    </row>
    <row r="49" spans="1:6" s="2" customFormat="1" ht="38.25" x14ac:dyDescent="0.2">
      <c r="A49" s="100" t="s">
        <v>202</v>
      </c>
      <c r="B49" s="101">
        <v>4577.67</v>
      </c>
      <c r="C49" s="102" t="s">
        <v>203</v>
      </c>
      <c r="D49" s="102" t="s">
        <v>123</v>
      </c>
      <c r="E49" s="103" t="s">
        <v>204</v>
      </c>
      <c r="F49" s="1"/>
    </row>
    <row r="50" spans="1:6" s="2" customFormat="1" ht="38.25" x14ac:dyDescent="0.2">
      <c r="A50" s="100">
        <v>46039</v>
      </c>
      <c r="B50" s="101">
        <v>135.09</v>
      </c>
      <c r="C50" s="102" t="s">
        <v>203</v>
      </c>
      <c r="D50" s="102" t="s">
        <v>260</v>
      </c>
      <c r="E50" s="103" t="s">
        <v>204</v>
      </c>
      <c r="F50" s="1"/>
    </row>
    <row r="51" spans="1:6" s="2" customFormat="1" ht="38.25" x14ac:dyDescent="0.2">
      <c r="A51" s="100">
        <v>46039</v>
      </c>
      <c r="B51" s="101">
        <v>403.25</v>
      </c>
      <c r="C51" s="102" t="s">
        <v>203</v>
      </c>
      <c r="D51" s="102" t="s">
        <v>206</v>
      </c>
      <c r="E51" s="103" t="s">
        <v>204</v>
      </c>
      <c r="F51" s="1"/>
    </row>
    <row r="52" spans="1:6" s="2" customFormat="1" ht="38.25" x14ac:dyDescent="0.2">
      <c r="A52" s="100">
        <v>46040</v>
      </c>
      <c r="B52" s="101">
        <v>30.27</v>
      </c>
      <c r="C52" s="102" t="s">
        <v>203</v>
      </c>
      <c r="D52" s="102" t="s">
        <v>142</v>
      </c>
      <c r="E52" s="103" t="s">
        <v>204</v>
      </c>
      <c r="F52" s="1"/>
    </row>
    <row r="53" spans="1:6" s="2" customFormat="1" ht="38.25" x14ac:dyDescent="0.2">
      <c r="A53" s="100" t="s">
        <v>205</v>
      </c>
      <c r="B53" s="101">
        <v>29141.65</v>
      </c>
      <c r="C53" s="102" t="s">
        <v>203</v>
      </c>
      <c r="D53" s="102" t="s">
        <v>277</v>
      </c>
      <c r="E53" s="103" t="s">
        <v>204</v>
      </c>
      <c r="F53" s="1"/>
    </row>
    <row r="54" spans="1:6" s="2" customFormat="1" ht="38.25" x14ac:dyDescent="0.2">
      <c r="A54" s="100">
        <v>46040</v>
      </c>
      <c r="B54" s="101">
        <v>14.54</v>
      </c>
      <c r="C54" s="102" t="s">
        <v>203</v>
      </c>
      <c r="D54" s="102" t="s">
        <v>258</v>
      </c>
      <c r="E54" s="103" t="s">
        <v>204</v>
      </c>
      <c r="F54" s="1"/>
    </row>
    <row r="55" spans="1:6" s="2" customFormat="1" ht="38.25" x14ac:dyDescent="0.2">
      <c r="A55" s="100">
        <v>46045</v>
      </c>
      <c r="B55" s="101">
        <v>10.08</v>
      </c>
      <c r="C55" s="102" t="s">
        <v>203</v>
      </c>
      <c r="D55" s="102" t="s">
        <v>268</v>
      </c>
      <c r="E55" s="103" t="s">
        <v>204</v>
      </c>
      <c r="F55" s="1"/>
    </row>
    <row r="56" spans="1:6" s="2" customFormat="1" ht="38.25" x14ac:dyDescent="0.2">
      <c r="A56" s="100">
        <v>46045</v>
      </c>
      <c r="B56" s="101">
        <v>124.46</v>
      </c>
      <c r="C56" s="102" t="s">
        <v>203</v>
      </c>
      <c r="D56" s="102" t="s">
        <v>259</v>
      </c>
      <c r="E56" s="103" t="s">
        <v>204</v>
      </c>
      <c r="F56" s="1"/>
    </row>
    <row r="57" spans="1:6" s="2" customFormat="1" x14ac:dyDescent="0.2">
      <c r="A57" s="104"/>
      <c r="B57" s="101"/>
      <c r="C57" s="102"/>
      <c r="D57" s="102"/>
      <c r="E57" s="103"/>
      <c r="F57" s="1"/>
    </row>
    <row r="58" spans="1:6" s="2" customFormat="1" hidden="1" x14ac:dyDescent="0.2">
      <c r="A58" s="87"/>
      <c r="B58" s="88"/>
      <c r="C58" s="89"/>
      <c r="D58" s="89"/>
      <c r="E58" s="90"/>
      <c r="F58" s="1"/>
    </row>
    <row r="59" spans="1:6" ht="19.5" customHeight="1" x14ac:dyDescent="0.2">
      <c r="A59" s="55" t="s">
        <v>73</v>
      </c>
      <c r="B59" s="56">
        <f>SUM(B12:B58)</f>
        <v>43816.06</v>
      </c>
      <c r="C59" s="111" t="str">
        <f>IF(SUBTOTAL(3,B12:B58)=SUBTOTAL(103,B12:B58),'Summary and sign-off'!$A$48,'Summary and sign-off'!$A$49)</f>
        <v>Check - there are no hidden rows with data</v>
      </c>
      <c r="D59" s="178" t="str">
        <f>IF('Summary and sign-off'!F55='Summary and sign-off'!F54,'Summary and sign-off'!A51,'Summary and sign-off'!A50)</f>
        <v>Check - each entry provides sufficient information</v>
      </c>
      <c r="E59" s="178"/>
      <c r="F59" s="17"/>
    </row>
    <row r="60" spans="1:6" ht="10.5" customHeight="1" x14ac:dyDescent="0.2">
      <c r="A60" s="17"/>
      <c r="B60" s="19"/>
      <c r="C60" s="17"/>
      <c r="D60" s="17"/>
      <c r="E60" s="17"/>
      <c r="F60" s="17"/>
    </row>
    <row r="61" spans="1:6" ht="24.75" customHeight="1" x14ac:dyDescent="0.2">
      <c r="A61" s="180" t="s">
        <v>74</v>
      </c>
      <c r="B61" s="180"/>
      <c r="C61" s="180"/>
      <c r="D61" s="180"/>
      <c r="E61" s="180"/>
      <c r="F61" s="29"/>
    </row>
    <row r="62" spans="1:6" ht="27" customHeight="1" x14ac:dyDescent="0.2">
      <c r="A62" s="24" t="s">
        <v>68</v>
      </c>
      <c r="B62" s="24" t="s">
        <v>13</v>
      </c>
      <c r="C62" s="24" t="s">
        <v>75</v>
      </c>
      <c r="D62" s="24" t="s">
        <v>71</v>
      </c>
      <c r="E62" s="24" t="s">
        <v>72</v>
      </c>
      <c r="F62" s="30"/>
    </row>
    <row r="63" spans="1:6" s="2" customFormat="1" hidden="1" x14ac:dyDescent="0.2">
      <c r="A63" s="78"/>
      <c r="B63" s="79"/>
      <c r="C63" s="80"/>
      <c r="D63" s="80"/>
      <c r="E63" s="81"/>
      <c r="F63" s="1"/>
    </row>
    <row r="64" spans="1:6" s="2" customFormat="1" x14ac:dyDescent="0.2">
      <c r="A64" s="100"/>
      <c r="B64" s="101"/>
      <c r="C64" s="122" t="s">
        <v>144</v>
      </c>
      <c r="D64" s="102"/>
      <c r="E64" s="103"/>
      <c r="F64" s="1"/>
    </row>
    <row r="65" spans="1:6" s="2" customFormat="1" x14ac:dyDescent="0.2">
      <c r="A65" s="100">
        <v>45848</v>
      </c>
      <c r="B65" s="101">
        <v>54</v>
      </c>
      <c r="C65" s="102" t="s">
        <v>283</v>
      </c>
      <c r="D65" s="102" t="s">
        <v>135</v>
      </c>
      <c r="E65" s="103" t="s">
        <v>130</v>
      </c>
      <c r="F65" s="1"/>
    </row>
    <row r="66" spans="1:6" s="2" customFormat="1" x14ac:dyDescent="0.2">
      <c r="A66" s="100" t="s">
        <v>198</v>
      </c>
      <c r="B66" s="101">
        <v>397.42</v>
      </c>
      <c r="C66" s="102" t="s">
        <v>283</v>
      </c>
      <c r="D66" s="102" t="s">
        <v>123</v>
      </c>
      <c r="E66" s="103" t="s">
        <v>124</v>
      </c>
      <c r="F66" s="1"/>
    </row>
    <row r="67" spans="1:6" s="2" customFormat="1" x14ac:dyDescent="0.2">
      <c r="A67" s="100">
        <v>45849</v>
      </c>
      <c r="B67" s="101">
        <v>12.7</v>
      </c>
      <c r="C67" s="102" t="s">
        <v>283</v>
      </c>
      <c r="D67" s="102" t="s">
        <v>139</v>
      </c>
      <c r="E67" s="103" t="s">
        <v>124</v>
      </c>
      <c r="F67" s="1"/>
    </row>
    <row r="68" spans="1:6" s="2" customFormat="1" x14ac:dyDescent="0.2">
      <c r="A68" s="100">
        <v>45849</v>
      </c>
      <c r="B68" s="101">
        <v>11.69</v>
      </c>
      <c r="C68" s="102" t="s">
        <v>283</v>
      </c>
      <c r="D68" s="102" t="s">
        <v>140</v>
      </c>
      <c r="E68" s="103" t="s">
        <v>124</v>
      </c>
      <c r="F68" s="1"/>
    </row>
    <row r="69" spans="1:6" s="2" customFormat="1" x14ac:dyDescent="0.2">
      <c r="A69" s="100">
        <v>45851</v>
      </c>
      <c r="B69" s="101">
        <v>38.090000000000003</v>
      </c>
      <c r="C69" s="102" t="s">
        <v>283</v>
      </c>
      <c r="D69" s="102" t="s">
        <v>136</v>
      </c>
      <c r="E69" s="103" t="s">
        <v>130</v>
      </c>
      <c r="F69" s="1"/>
    </row>
    <row r="70" spans="1:6" s="2" customFormat="1" ht="13.5" thickBot="1" x14ac:dyDescent="0.25">
      <c r="A70" s="121"/>
      <c r="B70" s="124"/>
      <c r="C70" s="125"/>
      <c r="D70" s="163"/>
      <c r="E70" s="165"/>
      <c r="F70" s="1"/>
    </row>
    <row r="71" spans="1:6" s="2" customFormat="1" x14ac:dyDescent="0.2">
      <c r="A71" s="173"/>
      <c r="B71" s="168"/>
      <c r="C71" s="174" t="s">
        <v>151</v>
      </c>
      <c r="D71" s="128"/>
      <c r="E71" s="175"/>
      <c r="F71" s="1"/>
    </row>
    <row r="72" spans="1:6" s="2" customFormat="1" x14ac:dyDescent="0.2">
      <c r="A72" s="100">
        <v>45931</v>
      </c>
      <c r="B72" s="101">
        <v>64.87</v>
      </c>
      <c r="C72" s="102" t="s">
        <v>152</v>
      </c>
      <c r="D72" s="102" t="s">
        <v>137</v>
      </c>
      <c r="E72" s="103" t="s">
        <v>129</v>
      </c>
      <c r="F72" s="1"/>
    </row>
    <row r="73" spans="1:6" s="2" customFormat="1" x14ac:dyDescent="0.2">
      <c r="A73" s="100">
        <v>45931</v>
      </c>
      <c r="B73" s="101">
        <v>82.63</v>
      </c>
      <c r="C73" s="102" t="s">
        <v>152</v>
      </c>
      <c r="D73" s="102" t="s">
        <v>123</v>
      </c>
      <c r="E73" s="103" t="s">
        <v>129</v>
      </c>
      <c r="F73" s="1"/>
    </row>
    <row r="74" spans="1:6" s="2" customFormat="1" x14ac:dyDescent="0.2">
      <c r="A74" s="100">
        <v>45931</v>
      </c>
      <c r="B74" s="101">
        <v>61.22</v>
      </c>
      <c r="C74" s="102" t="s">
        <v>152</v>
      </c>
      <c r="D74" s="102" t="s">
        <v>153</v>
      </c>
      <c r="E74" s="103" t="s">
        <v>129</v>
      </c>
      <c r="F74" s="1"/>
    </row>
    <row r="75" spans="1:6" s="2" customFormat="1" x14ac:dyDescent="0.2">
      <c r="A75" s="100"/>
      <c r="B75" s="101"/>
      <c r="C75" s="102"/>
      <c r="D75" s="102"/>
      <c r="E75" s="103"/>
      <c r="F75" s="1"/>
    </row>
    <row r="76" spans="1:6" s="2" customFormat="1" x14ac:dyDescent="0.2">
      <c r="A76" s="100">
        <v>45973</v>
      </c>
      <c r="B76" s="101">
        <v>46.96</v>
      </c>
      <c r="C76" s="102" t="s">
        <v>158</v>
      </c>
      <c r="D76" s="102" t="s">
        <v>159</v>
      </c>
      <c r="E76" s="103" t="s">
        <v>130</v>
      </c>
      <c r="F76" s="1"/>
    </row>
    <row r="77" spans="1:6" s="2" customFormat="1" x14ac:dyDescent="0.2">
      <c r="A77" s="100">
        <v>45973</v>
      </c>
      <c r="B77" s="101">
        <v>480.73</v>
      </c>
      <c r="C77" s="102" t="s">
        <v>158</v>
      </c>
      <c r="D77" s="102" t="s">
        <v>123</v>
      </c>
      <c r="E77" s="103" t="s">
        <v>125</v>
      </c>
      <c r="F77" s="1"/>
    </row>
    <row r="78" spans="1:6" s="2" customFormat="1" x14ac:dyDescent="0.2">
      <c r="A78" s="100">
        <v>45973</v>
      </c>
      <c r="B78" s="101">
        <v>105.35</v>
      </c>
      <c r="C78" s="102" t="s">
        <v>158</v>
      </c>
      <c r="D78" s="102" t="s">
        <v>270</v>
      </c>
      <c r="E78" s="103" t="s">
        <v>125</v>
      </c>
      <c r="F78" s="1"/>
    </row>
    <row r="79" spans="1:6" s="2" customFormat="1" x14ac:dyDescent="0.2">
      <c r="A79" s="100">
        <v>45973</v>
      </c>
      <c r="B79" s="101">
        <v>94.57</v>
      </c>
      <c r="C79" s="102" t="s">
        <v>158</v>
      </c>
      <c r="D79" s="102" t="s">
        <v>271</v>
      </c>
      <c r="E79" s="103" t="s">
        <v>125</v>
      </c>
      <c r="F79" s="1"/>
    </row>
    <row r="80" spans="1:6" s="2" customFormat="1" x14ac:dyDescent="0.2">
      <c r="A80" s="100"/>
      <c r="B80" s="101"/>
      <c r="C80" s="102"/>
      <c r="D80" s="102"/>
      <c r="E80" s="103"/>
      <c r="F80" s="1"/>
    </row>
    <row r="81" spans="1:6" s="2" customFormat="1" x14ac:dyDescent="0.2">
      <c r="A81" s="100">
        <v>45980</v>
      </c>
      <c r="B81" s="101">
        <v>92.48</v>
      </c>
      <c r="C81" s="102" t="s">
        <v>162</v>
      </c>
      <c r="D81" s="102" t="s">
        <v>163</v>
      </c>
      <c r="E81" s="103" t="s">
        <v>125</v>
      </c>
      <c r="F81" s="1"/>
    </row>
    <row r="82" spans="1:6" s="2" customFormat="1" x14ac:dyDescent="0.2">
      <c r="A82" s="100">
        <v>45980</v>
      </c>
      <c r="B82" s="101">
        <v>26.09</v>
      </c>
      <c r="C82" s="102" t="s">
        <v>162</v>
      </c>
      <c r="D82" s="102" t="s">
        <v>272</v>
      </c>
      <c r="E82" s="103" t="s">
        <v>125</v>
      </c>
      <c r="F82" s="1"/>
    </row>
    <row r="83" spans="1:6" s="2" customFormat="1" x14ac:dyDescent="0.2">
      <c r="A83" s="113">
        <v>45980</v>
      </c>
      <c r="B83" s="101">
        <v>90.31</v>
      </c>
      <c r="C83" s="102" t="s">
        <v>162</v>
      </c>
      <c r="D83" s="102" t="s">
        <v>164</v>
      </c>
      <c r="E83" s="103" t="s">
        <v>125</v>
      </c>
      <c r="F83" s="1"/>
    </row>
    <row r="84" spans="1:6" s="2" customFormat="1" x14ac:dyDescent="0.2">
      <c r="A84" s="113"/>
      <c r="B84" s="101"/>
      <c r="C84" s="102"/>
      <c r="D84" s="102"/>
      <c r="E84" s="103"/>
      <c r="F84" s="1"/>
    </row>
    <row r="85" spans="1:6" s="2" customFormat="1" x14ac:dyDescent="0.2">
      <c r="A85" s="100">
        <v>45995</v>
      </c>
      <c r="B85" s="101">
        <v>87.87</v>
      </c>
      <c r="C85" s="102" t="s">
        <v>165</v>
      </c>
      <c r="D85" s="102" t="s">
        <v>166</v>
      </c>
      <c r="E85" s="103" t="s">
        <v>125</v>
      </c>
      <c r="F85" s="1"/>
    </row>
    <row r="86" spans="1:6" s="2" customFormat="1" x14ac:dyDescent="0.2">
      <c r="A86" s="100" t="s">
        <v>207</v>
      </c>
      <c r="B86" s="101">
        <v>904.99</v>
      </c>
      <c r="C86" s="102" t="s">
        <v>165</v>
      </c>
      <c r="D86" s="102" t="s">
        <v>123</v>
      </c>
      <c r="E86" s="103" t="s">
        <v>125</v>
      </c>
      <c r="F86" s="1"/>
    </row>
    <row r="87" spans="1:6" s="2" customFormat="1" x14ac:dyDescent="0.2">
      <c r="A87" s="100">
        <v>45995</v>
      </c>
      <c r="B87" s="101">
        <v>301.3</v>
      </c>
      <c r="C87" s="102" t="s">
        <v>165</v>
      </c>
      <c r="D87" s="102" t="s">
        <v>127</v>
      </c>
      <c r="E87" s="103" t="s">
        <v>125</v>
      </c>
      <c r="F87" s="1"/>
    </row>
    <row r="88" spans="1:6" s="2" customFormat="1" x14ac:dyDescent="0.2">
      <c r="A88" s="100">
        <v>45996</v>
      </c>
      <c r="B88" s="101">
        <v>101.17</v>
      </c>
      <c r="C88" s="102" t="s">
        <v>165</v>
      </c>
      <c r="D88" s="102" t="s">
        <v>167</v>
      </c>
      <c r="E88" s="103" t="s">
        <v>125</v>
      </c>
      <c r="F88" s="1"/>
    </row>
    <row r="89" spans="1:6" s="2" customFormat="1" x14ac:dyDescent="0.2">
      <c r="A89" s="100">
        <v>45996</v>
      </c>
      <c r="B89" s="101">
        <v>80.87</v>
      </c>
      <c r="C89" s="102" t="s">
        <v>165</v>
      </c>
      <c r="D89" s="102" t="s">
        <v>159</v>
      </c>
      <c r="E89" s="103" t="s">
        <v>130</v>
      </c>
      <c r="F89" s="1"/>
    </row>
    <row r="90" spans="1:6" s="2" customFormat="1" ht="13.5" thickBot="1" x14ac:dyDescent="0.25">
      <c r="A90" s="166"/>
      <c r="B90" s="167"/>
      <c r="C90" s="169"/>
      <c r="D90" s="171"/>
      <c r="E90" s="172"/>
      <c r="F90" s="1"/>
    </row>
    <row r="91" spans="1:6" s="2" customFormat="1" x14ac:dyDescent="0.2">
      <c r="A91" s="114"/>
      <c r="B91" s="168"/>
      <c r="C91" s="174" t="s">
        <v>208</v>
      </c>
      <c r="D91" s="170"/>
      <c r="E91" s="129"/>
      <c r="F91" s="1"/>
    </row>
    <row r="92" spans="1:6" s="2" customFormat="1" x14ac:dyDescent="0.2">
      <c r="A92" s="100" t="s">
        <v>209</v>
      </c>
      <c r="B92" s="101">
        <v>1079.79</v>
      </c>
      <c r="C92" s="102" t="s">
        <v>210</v>
      </c>
      <c r="D92" s="102" t="s">
        <v>123</v>
      </c>
      <c r="E92" s="103" t="s">
        <v>211</v>
      </c>
      <c r="F92" s="1"/>
    </row>
    <row r="93" spans="1:6" s="2" customFormat="1" x14ac:dyDescent="0.2">
      <c r="A93" s="100" t="s">
        <v>209</v>
      </c>
      <c r="B93" s="101">
        <v>339.13</v>
      </c>
      <c r="C93" s="102" t="s">
        <v>210</v>
      </c>
      <c r="D93" s="102" t="s">
        <v>138</v>
      </c>
      <c r="E93" s="103" t="s">
        <v>211</v>
      </c>
      <c r="F93" s="1"/>
    </row>
    <row r="94" spans="1:6" s="2" customFormat="1" x14ac:dyDescent="0.2">
      <c r="A94" s="100">
        <v>46059</v>
      </c>
      <c r="B94" s="101">
        <v>28.35</v>
      </c>
      <c r="C94" s="102" t="s">
        <v>168</v>
      </c>
      <c r="D94" s="102" t="s">
        <v>169</v>
      </c>
      <c r="E94" s="103" t="s">
        <v>130</v>
      </c>
      <c r="F94" s="1"/>
    </row>
    <row r="95" spans="1:6" s="2" customFormat="1" x14ac:dyDescent="0.2">
      <c r="A95" s="100"/>
      <c r="B95" s="101"/>
      <c r="C95" s="102"/>
      <c r="D95" s="102"/>
      <c r="E95" s="103"/>
      <c r="F95" s="1"/>
    </row>
    <row r="96" spans="1:6" s="2" customFormat="1" ht="25.5" x14ac:dyDescent="0.2">
      <c r="A96" s="100" t="s">
        <v>212</v>
      </c>
      <c r="B96" s="101">
        <v>729.31</v>
      </c>
      <c r="C96" s="102" t="s">
        <v>284</v>
      </c>
      <c r="D96" s="102" t="s">
        <v>123</v>
      </c>
      <c r="E96" s="103" t="s">
        <v>125</v>
      </c>
      <c r="F96" s="1"/>
    </row>
    <row r="97" spans="1:6" s="2" customFormat="1" ht="25.5" x14ac:dyDescent="0.2">
      <c r="A97" s="100" t="s">
        <v>212</v>
      </c>
      <c r="B97" s="101">
        <v>208.19</v>
      </c>
      <c r="C97" s="102" t="s">
        <v>284</v>
      </c>
      <c r="D97" s="102" t="s">
        <v>127</v>
      </c>
      <c r="E97" s="103" t="s">
        <v>125</v>
      </c>
      <c r="F97" s="1"/>
    </row>
    <row r="98" spans="1:6" s="2" customFormat="1" ht="25.5" x14ac:dyDescent="0.2">
      <c r="A98" s="100">
        <v>46064</v>
      </c>
      <c r="B98" s="101">
        <v>51.78</v>
      </c>
      <c r="C98" s="102" t="s">
        <v>284</v>
      </c>
      <c r="D98" s="102" t="s">
        <v>170</v>
      </c>
      <c r="E98" s="103" t="s">
        <v>125</v>
      </c>
      <c r="F98" s="1"/>
    </row>
    <row r="99" spans="1:6" s="2" customFormat="1" ht="25.5" x14ac:dyDescent="0.2">
      <c r="A99" s="100">
        <v>46064</v>
      </c>
      <c r="B99" s="101">
        <v>15.22</v>
      </c>
      <c r="C99" s="102" t="s">
        <v>284</v>
      </c>
      <c r="D99" s="102" t="s">
        <v>171</v>
      </c>
      <c r="E99" s="103" t="s">
        <v>125</v>
      </c>
      <c r="F99" s="1"/>
    </row>
    <row r="100" spans="1:6" s="2" customFormat="1" ht="25.5" x14ac:dyDescent="0.2">
      <c r="A100" s="100">
        <v>46064</v>
      </c>
      <c r="B100" s="101">
        <v>27.97</v>
      </c>
      <c r="C100" s="102" t="s">
        <v>284</v>
      </c>
      <c r="D100" s="102" t="s">
        <v>172</v>
      </c>
      <c r="E100" s="103" t="s">
        <v>130</v>
      </c>
      <c r="F100" s="1"/>
    </row>
    <row r="101" spans="1:6" s="2" customFormat="1" x14ac:dyDescent="0.2">
      <c r="A101" s="100"/>
      <c r="B101" s="101"/>
      <c r="C101" s="102"/>
      <c r="D101" s="102"/>
      <c r="E101" s="103"/>
      <c r="F101" s="1"/>
    </row>
    <row r="102" spans="1:6" s="2" customFormat="1" ht="25.5" x14ac:dyDescent="0.2">
      <c r="A102" s="100" t="s">
        <v>213</v>
      </c>
      <c r="B102" s="101">
        <v>756.87</v>
      </c>
      <c r="C102" s="102" t="s">
        <v>173</v>
      </c>
      <c r="D102" s="102" t="s">
        <v>123</v>
      </c>
      <c r="E102" s="103" t="s">
        <v>129</v>
      </c>
      <c r="F102" s="1"/>
    </row>
    <row r="103" spans="1:6" s="2" customFormat="1" ht="25.5" x14ac:dyDescent="0.2">
      <c r="A103" s="100">
        <v>46072</v>
      </c>
      <c r="B103" s="101">
        <v>26.74</v>
      </c>
      <c r="C103" s="102" t="s">
        <v>173</v>
      </c>
      <c r="D103" s="102" t="s">
        <v>174</v>
      </c>
      <c r="E103" s="103" t="s">
        <v>129</v>
      </c>
      <c r="F103" s="1"/>
    </row>
    <row r="104" spans="1:6" s="2" customFormat="1" ht="25.5" x14ac:dyDescent="0.2">
      <c r="A104" s="100">
        <v>46072</v>
      </c>
      <c r="B104" s="101">
        <v>148.09</v>
      </c>
      <c r="C104" s="102" t="s">
        <v>173</v>
      </c>
      <c r="D104" s="102" t="s">
        <v>127</v>
      </c>
      <c r="E104" s="103" t="s">
        <v>129</v>
      </c>
      <c r="F104" s="1"/>
    </row>
    <row r="105" spans="1:6" s="2" customFormat="1" ht="25.5" x14ac:dyDescent="0.2">
      <c r="A105" s="100">
        <v>46073</v>
      </c>
      <c r="B105" s="101">
        <v>15.51</v>
      </c>
      <c r="C105" s="102" t="s">
        <v>173</v>
      </c>
      <c r="D105" s="102" t="s">
        <v>175</v>
      </c>
      <c r="E105" s="103" t="s">
        <v>129</v>
      </c>
      <c r="F105" s="1"/>
    </row>
    <row r="106" spans="1:6" s="2" customFormat="1" ht="25.5" x14ac:dyDescent="0.2">
      <c r="A106" s="100">
        <v>46073</v>
      </c>
      <c r="B106" s="101">
        <v>19.98</v>
      </c>
      <c r="C106" s="102" t="s">
        <v>173</v>
      </c>
      <c r="D106" s="102" t="s">
        <v>176</v>
      </c>
      <c r="E106" s="103" t="s">
        <v>129</v>
      </c>
      <c r="F106" s="1"/>
    </row>
    <row r="107" spans="1:6" s="2" customFormat="1" ht="25.5" x14ac:dyDescent="0.2">
      <c r="A107" s="100">
        <v>46073</v>
      </c>
      <c r="B107" s="101">
        <v>18.86</v>
      </c>
      <c r="C107" s="102" t="s">
        <v>173</v>
      </c>
      <c r="D107" s="102" t="s">
        <v>177</v>
      </c>
      <c r="E107" s="103" t="s">
        <v>129</v>
      </c>
      <c r="F107" s="1"/>
    </row>
    <row r="108" spans="1:6" s="2" customFormat="1" ht="25.5" x14ac:dyDescent="0.2">
      <c r="A108" s="100">
        <v>46073</v>
      </c>
      <c r="B108" s="101">
        <v>40</v>
      </c>
      <c r="C108" s="102" t="s">
        <v>173</v>
      </c>
      <c r="D108" s="102" t="s">
        <v>159</v>
      </c>
      <c r="E108" s="103" t="s">
        <v>130</v>
      </c>
      <c r="F108" s="1"/>
    </row>
    <row r="109" spans="1:6" s="2" customFormat="1" x14ac:dyDescent="0.2">
      <c r="A109" s="100"/>
      <c r="B109" s="101"/>
      <c r="C109" s="102"/>
      <c r="D109" s="102"/>
      <c r="E109" s="103"/>
      <c r="F109" s="1"/>
    </row>
    <row r="110" spans="1:6" s="2" customFormat="1" ht="25.5" x14ac:dyDescent="0.2">
      <c r="A110" s="100">
        <v>46080</v>
      </c>
      <c r="B110" s="101">
        <v>687.58</v>
      </c>
      <c r="C110" s="102" t="s">
        <v>178</v>
      </c>
      <c r="D110" s="102" t="s">
        <v>123</v>
      </c>
      <c r="E110" s="103" t="s">
        <v>129</v>
      </c>
      <c r="F110" s="1"/>
    </row>
    <row r="111" spans="1:6" s="2" customFormat="1" ht="25.5" x14ac:dyDescent="0.2">
      <c r="A111" s="100">
        <v>46080</v>
      </c>
      <c r="B111" s="101">
        <v>70.09</v>
      </c>
      <c r="C111" s="102" t="s">
        <v>178</v>
      </c>
      <c r="D111" s="102" t="s">
        <v>179</v>
      </c>
      <c r="E111" s="103" t="s">
        <v>129</v>
      </c>
      <c r="F111" s="1"/>
    </row>
    <row r="112" spans="1:6" s="2" customFormat="1" ht="25.5" x14ac:dyDescent="0.2">
      <c r="A112" s="100">
        <v>46080</v>
      </c>
      <c r="B112" s="101">
        <v>40</v>
      </c>
      <c r="C112" s="102" t="s">
        <v>178</v>
      </c>
      <c r="D112" s="102" t="s">
        <v>159</v>
      </c>
      <c r="E112" s="103" t="s">
        <v>130</v>
      </c>
      <c r="F112" s="1"/>
    </row>
    <row r="113" spans="1:6" s="2" customFormat="1" ht="20.25" customHeight="1" x14ac:dyDescent="0.2">
      <c r="A113" s="100"/>
      <c r="B113" s="101"/>
      <c r="C113" s="102"/>
      <c r="D113" s="102"/>
      <c r="E113" s="103"/>
      <c r="F113" s="1"/>
    </row>
    <row r="114" spans="1:6" s="2" customFormat="1" ht="27" customHeight="1" x14ac:dyDescent="0.2">
      <c r="A114" s="100">
        <v>46161</v>
      </c>
      <c r="B114" s="101">
        <v>27.54</v>
      </c>
      <c r="C114" s="102" t="s">
        <v>286</v>
      </c>
      <c r="D114" s="102" t="s">
        <v>188</v>
      </c>
      <c r="E114" s="103" t="s">
        <v>130</v>
      </c>
      <c r="F114" s="1"/>
    </row>
    <row r="115" spans="1:6" s="2" customFormat="1" ht="28.5" customHeight="1" x14ac:dyDescent="0.2">
      <c r="A115" s="100" t="s">
        <v>214</v>
      </c>
      <c r="B115" s="101">
        <v>1231.0899999999999</v>
      </c>
      <c r="C115" s="102" t="s">
        <v>182</v>
      </c>
      <c r="D115" s="102" t="s">
        <v>290</v>
      </c>
      <c r="E115" s="103" t="s">
        <v>125</v>
      </c>
      <c r="F115" s="1"/>
    </row>
    <row r="116" spans="1:6" s="2" customFormat="1" ht="20.25" customHeight="1" x14ac:dyDescent="0.2">
      <c r="A116" s="100">
        <v>46161</v>
      </c>
      <c r="B116" s="101">
        <v>62.44</v>
      </c>
      <c r="C116" s="102" t="s">
        <v>182</v>
      </c>
      <c r="D116" s="102" t="s">
        <v>187</v>
      </c>
      <c r="E116" s="103" t="s">
        <v>125</v>
      </c>
      <c r="F116" s="1"/>
    </row>
    <row r="117" spans="1:6" s="2" customFormat="1" ht="20.25" customHeight="1" x14ac:dyDescent="0.2">
      <c r="A117" s="100" t="s">
        <v>214</v>
      </c>
      <c r="B117" s="101">
        <v>374.84</v>
      </c>
      <c r="C117" s="102" t="s">
        <v>182</v>
      </c>
      <c r="D117" s="102" t="s">
        <v>138</v>
      </c>
      <c r="E117" s="103" t="s">
        <v>125</v>
      </c>
      <c r="F117" s="1"/>
    </row>
    <row r="118" spans="1:6" s="2" customFormat="1" ht="20.25" customHeight="1" x14ac:dyDescent="0.2">
      <c r="A118" s="100">
        <v>46161</v>
      </c>
      <c r="B118" s="101">
        <v>12.35</v>
      </c>
      <c r="C118" s="102" t="s">
        <v>182</v>
      </c>
      <c r="D118" s="102" t="s">
        <v>186</v>
      </c>
      <c r="E118" s="103" t="s">
        <v>125</v>
      </c>
      <c r="F118" s="1"/>
    </row>
    <row r="119" spans="1:6" s="2" customFormat="1" ht="19.5" customHeight="1" x14ac:dyDescent="0.2">
      <c r="A119" s="100">
        <v>46161</v>
      </c>
      <c r="B119" s="101">
        <v>13.16</v>
      </c>
      <c r="C119" s="102" t="s">
        <v>182</v>
      </c>
      <c r="D119" s="102" t="s">
        <v>185</v>
      </c>
      <c r="E119" s="103" t="s">
        <v>125</v>
      </c>
      <c r="F119" s="1"/>
    </row>
    <row r="120" spans="1:6" s="2" customFormat="1" ht="19.5" customHeight="1" x14ac:dyDescent="0.2">
      <c r="A120" s="100">
        <v>46161</v>
      </c>
      <c r="B120" s="101">
        <v>10.9</v>
      </c>
      <c r="C120" s="102" t="s">
        <v>182</v>
      </c>
      <c r="D120" s="102" t="s">
        <v>184</v>
      </c>
      <c r="E120" s="103" t="s">
        <v>125</v>
      </c>
      <c r="F120" s="1"/>
    </row>
    <row r="121" spans="1:6" s="2" customFormat="1" ht="17.25" customHeight="1" x14ac:dyDescent="0.2">
      <c r="A121" s="100">
        <v>46161</v>
      </c>
      <c r="B121" s="101">
        <v>9.98</v>
      </c>
      <c r="C121" s="102" t="s">
        <v>182</v>
      </c>
      <c r="D121" s="102" t="s">
        <v>183</v>
      </c>
      <c r="E121" s="103" t="s">
        <v>125</v>
      </c>
      <c r="F121" s="1"/>
    </row>
    <row r="122" spans="1:6" s="2" customFormat="1" ht="17.25" customHeight="1" x14ac:dyDescent="0.2">
      <c r="A122" s="100" t="s">
        <v>282</v>
      </c>
      <c r="B122" s="101">
        <v>78.260000000000005</v>
      </c>
      <c r="C122" s="102" t="s">
        <v>182</v>
      </c>
      <c r="D122" s="102" t="s">
        <v>281</v>
      </c>
      <c r="E122" s="103" t="s">
        <v>125</v>
      </c>
      <c r="F122" s="1"/>
    </row>
    <row r="123" spans="1:6" s="2" customFormat="1" ht="25.5" x14ac:dyDescent="0.2">
      <c r="A123" s="100">
        <v>46163</v>
      </c>
      <c r="B123" s="101">
        <v>9.7200000000000006</v>
      </c>
      <c r="C123" s="102" t="s">
        <v>182</v>
      </c>
      <c r="D123" s="102" t="s">
        <v>189</v>
      </c>
      <c r="E123" s="103" t="s">
        <v>125</v>
      </c>
      <c r="F123" s="1"/>
    </row>
    <row r="124" spans="1:6" s="2" customFormat="1" x14ac:dyDescent="0.2">
      <c r="A124" s="100">
        <v>46163</v>
      </c>
      <c r="B124" s="101">
        <v>29.62</v>
      </c>
      <c r="C124" s="102" t="s">
        <v>182</v>
      </c>
      <c r="D124" s="102" t="s">
        <v>169</v>
      </c>
      <c r="E124" s="103" t="s">
        <v>130</v>
      </c>
      <c r="F124" s="1"/>
    </row>
    <row r="125" spans="1:6" s="2" customFormat="1" x14ac:dyDescent="0.2">
      <c r="A125" s="100"/>
      <c r="B125" s="101"/>
      <c r="C125" s="102"/>
      <c r="D125" s="102"/>
      <c r="E125" s="103"/>
      <c r="F125" s="1"/>
    </row>
    <row r="126" spans="1:6" s="2" customFormat="1" ht="25.5" x14ac:dyDescent="0.2">
      <c r="A126" s="100">
        <v>46169</v>
      </c>
      <c r="B126" s="101">
        <v>572.99</v>
      </c>
      <c r="C126" s="102" t="s">
        <v>285</v>
      </c>
      <c r="D126" s="102" t="s">
        <v>123</v>
      </c>
      <c r="E126" s="103" t="s">
        <v>125</v>
      </c>
      <c r="F126" s="1"/>
    </row>
    <row r="127" spans="1:6" s="2" customFormat="1" ht="25.5" x14ac:dyDescent="0.2">
      <c r="A127" s="100">
        <v>46169</v>
      </c>
      <c r="B127" s="101">
        <v>20.61</v>
      </c>
      <c r="C127" s="102" t="s">
        <v>285</v>
      </c>
      <c r="D127" s="102" t="s">
        <v>191</v>
      </c>
      <c r="E127" s="103" t="s">
        <v>125</v>
      </c>
      <c r="F127" s="1"/>
    </row>
    <row r="128" spans="1:6" s="2" customFormat="1" ht="25.5" x14ac:dyDescent="0.2">
      <c r="A128" s="100">
        <v>46169</v>
      </c>
      <c r="B128" s="101">
        <v>39.020000000000003</v>
      </c>
      <c r="C128" s="102" t="s">
        <v>285</v>
      </c>
      <c r="D128" s="102" t="s">
        <v>190</v>
      </c>
      <c r="E128" s="103" t="s">
        <v>125</v>
      </c>
      <c r="F128" s="1"/>
    </row>
    <row r="129" spans="1:6" s="2" customFormat="1" ht="25.5" x14ac:dyDescent="0.2">
      <c r="A129" s="100">
        <v>46169</v>
      </c>
      <c r="B129" s="101">
        <v>40.18</v>
      </c>
      <c r="C129" s="102" t="s">
        <v>285</v>
      </c>
      <c r="D129" s="102" t="s">
        <v>192</v>
      </c>
      <c r="E129" s="103" t="s">
        <v>125</v>
      </c>
      <c r="F129" s="1"/>
    </row>
    <row r="130" spans="1:6" s="2" customFormat="1" ht="25.5" x14ac:dyDescent="0.2">
      <c r="A130" s="100">
        <v>46169</v>
      </c>
      <c r="B130" s="101">
        <v>40</v>
      </c>
      <c r="C130" s="102" t="s">
        <v>285</v>
      </c>
      <c r="D130" s="102" t="s">
        <v>159</v>
      </c>
      <c r="E130" s="103" t="s">
        <v>130</v>
      </c>
      <c r="F130" s="1"/>
    </row>
    <row r="131" spans="1:6" s="2" customFormat="1" x14ac:dyDescent="0.2">
      <c r="A131" s="100"/>
      <c r="B131" s="101"/>
      <c r="C131" s="102"/>
      <c r="D131" s="102"/>
      <c r="E131" s="103"/>
      <c r="F131" s="1"/>
    </row>
    <row r="132" spans="1:6" s="2" customFormat="1" ht="25.5" x14ac:dyDescent="0.2">
      <c r="A132" s="100" t="s">
        <v>215</v>
      </c>
      <c r="B132" s="101">
        <v>342.23</v>
      </c>
      <c r="C132" s="102" t="s">
        <v>193</v>
      </c>
      <c r="D132" s="102" t="s">
        <v>123</v>
      </c>
      <c r="E132" s="103" t="s">
        <v>216</v>
      </c>
      <c r="F132" s="1"/>
    </row>
    <row r="133" spans="1:6" s="2" customFormat="1" ht="25.5" x14ac:dyDescent="0.2">
      <c r="A133" s="100">
        <v>46175</v>
      </c>
      <c r="B133" s="101">
        <v>173.41</v>
      </c>
      <c r="C133" s="102" t="s">
        <v>193</v>
      </c>
      <c r="D133" s="102" t="s">
        <v>127</v>
      </c>
      <c r="E133" s="103" t="s">
        <v>216</v>
      </c>
      <c r="F133" s="1"/>
    </row>
    <row r="134" spans="1:6" s="2" customFormat="1" ht="25.5" x14ac:dyDescent="0.2">
      <c r="A134" s="100">
        <v>46176</v>
      </c>
      <c r="B134" s="101">
        <v>40</v>
      </c>
      <c r="C134" s="102" t="s">
        <v>193</v>
      </c>
      <c r="D134" s="102" t="s">
        <v>159</v>
      </c>
      <c r="E134" s="103" t="s">
        <v>130</v>
      </c>
      <c r="F134" s="1"/>
    </row>
    <row r="135" spans="1:6" s="2" customFormat="1" x14ac:dyDescent="0.2">
      <c r="A135" s="100"/>
      <c r="B135" s="101"/>
      <c r="C135" s="102"/>
      <c r="D135" s="102"/>
      <c r="E135" s="103"/>
      <c r="F135" s="1"/>
    </row>
    <row r="136" spans="1:6" s="2" customFormat="1" ht="25.5" x14ac:dyDescent="0.2">
      <c r="A136" s="100">
        <v>46182</v>
      </c>
      <c r="B136" s="101">
        <v>29.31</v>
      </c>
      <c r="C136" s="102" t="s">
        <v>194</v>
      </c>
      <c r="D136" s="102" t="s">
        <v>195</v>
      </c>
      <c r="E136" s="103" t="s">
        <v>130</v>
      </c>
      <c r="F136" s="1"/>
    </row>
    <row r="137" spans="1:6" s="2" customFormat="1" ht="25.5" x14ac:dyDescent="0.2">
      <c r="A137" s="100" t="s">
        <v>217</v>
      </c>
      <c r="B137" s="101">
        <v>692.53</v>
      </c>
      <c r="C137" s="102" t="s">
        <v>194</v>
      </c>
      <c r="D137" s="102" t="s">
        <v>123</v>
      </c>
      <c r="E137" s="103" t="s">
        <v>128</v>
      </c>
      <c r="F137" s="1"/>
    </row>
    <row r="138" spans="1:6" s="2" customFormat="1" ht="25.5" x14ac:dyDescent="0.2">
      <c r="A138" s="100" t="s">
        <v>217</v>
      </c>
      <c r="B138" s="101">
        <v>272.60000000000002</v>
      </c>
      <c r="C138" s="102" t="s">
        <v>194</v>
      </c>
      <c r="D138" s="102" t="s">
        <v>279</v>
      </c>
      <c r="E138" s="103" t="s">
        <v>280</v>
      </c>
      <c r="F138" s="1"/>
    </row>
    <row r="139" spans="1:6" s="2" customFormat="1" ht="25.5" x14ac:dyDescent="0.2">
      <c r="A139" s="100" t="s">
        <v>217</v>
      </c>
      <c r="B139" s="101">
        <v>791.67</v>
      </c>
      <c r="C139" s="102" t="s">
        <v>194</v>
      </c>
      <c r="D139" s="102" t="s">
        <v>218</v>
      </c>
      <c r="E139" s="103" t="s">
        <v>128</v>
      </c>
      <c r="F139" s="1"/>
    </row>
    <row r="140" spans="1:6" s="2" customFormat="1" ht="25.5" x14ac:dyDescent="0.2">
      <c r="A140" s="100">
        <v>46182</v>
      </c>
      <c r="B140" s="101">
        <v>10.83</v>
      </c>
      <c r="C140" s="102" t="s">
        <v>194</v>
      </c>
      <c r="D140" s="102" t="s">
        <v>196</v>
      </c>
      <c r="E140" s="103" t="s">
        <v>128</v>
      </c>
      <c r="F140" s="1"/>
    </row>
    <row r="141" spans="1:6" s="2" customFormat="1" ht="25.5" x14ac:dyDescent="0.2">
      <c r="A141" s="100">
        <v>46184</v>
      </c>
      <c r="B141" s="101">
        <v>11.46</v>
      </c>
      <c r="C141" s="102" t="s">
        <v>194</v>
      </c>
      <c r="D141" s="102" t="s">
        <v>220</v>
      </c>
      <c r="E141" s="103" t="s">
        <v>125</v>
      </c>
      <c r="F141" s="1"/>
    </row>
    <row r="142" spans="1:6" s="2" customFormat="1" ht="25.5" x14ac:dyDescent="0.2">
      <c r="A142" s="100">
        <v>46184</v>
      </c>
      <c r="B142" s="101">
        <v>11.9</v>
      </c>
      <c r="C142" s="102" t="s">
        <v>194</v>
      </c>
      <c r="D142" s="102" t="s">
        <v>219</v>
      </c>
      <c r="E142" s="103" t="s">
        <v>125</v>
      </c>
      <c r="F142" s="1"/>
    </row>
    <row r="143" spans="1:6" s="2" customFormat="1" ht="25.5" x14ac:dyDescent="0.2">
      <c r="A143" s="100">
        <v>46184</v>
      </c>
      <c r="B143" s="101">
        <v>10</v>
      </c>
      <c r="C143" s="102" t="s">
        <v>194</v>
      </c>
      <c r="D143" s="102" t="s">
        <v>221</v>
      </c>
      <c r="E143" s="103" t="s">
        <v>125</v>
      </c>
      <c r="F143" s="1"/>
    </row>
    <row r="144" spans="1:6" s="2" customFormat="1" ht="25.5" x14ac:dyDescent="0.2">
      <c r="A144" s="100">
        <v>46185</v>
      </c>
      <c r="B144" s="101">
        <v>29.83</v>
      </c>
      <c r="C144" s="102" t="s">
        <v>194</v>
      </c>
      <c r="D144" s="102" t="s">
        <v>169</v>
      </c>
      <c r="E144" s="103" t="s">
        <v>130</v>
      </c>
      <c r="F144" s="1"/>
    </row>
    <row r="145" spans="1:6" s="2" customFormat="1" x14ac:dyDescent="0.2">
      <c r="A145" s="100"/>
      <c r="B145" s="101"/>
      <c r="C145" s="102"/>
      <c r="D145" s="102"/>
      <c r="E145" s="103"/>
      <c r="F145" s="1"/>
    </row>
    <row r="146" spans="1:6" s="2" customFormat="1" hidden="1" x14ac:dyDescent="0.2">
      <c r="A146" s="91"/>
      <c r="B146" s="92"/>
      <c r="C146" s="93"/>
      <c r="D146" s="93"/>
      <c r="E146" s="94"/>
      <c r="F146" s="1"/>
    </row>
    <row r="147" spans="1:6" ht="19.5" customHeight="1" x14ac:dyDescent="0.2">
      <c r="A147" s="55" t="s">
        <v>76</v>
      </c>
      <c r="B147" s="56">
        <f>SUM(B63:B146)</f>
        <v>12427.239999999998</v>
      </c>
      <c r="C147" s="111" t="str">
        <f>IF(SUBTOTAL(3,B63:B146)=SUBTOTAL(103,B63:B146),'Summary and sign-off'!$A$48,'Summary and sign-off'!$A$49)</f>
        <v>Check - there are no hidden rows with data</v>
      </c>
      <c r="D147" s="178" t="str">
        <f>IF('Summary and sign-off'!F56='Summary and sign-off'!F54,'Summary and sign-off'!A51,'Summary and sign-off'!A50)</f>
        <v>Check - each entry provides sufficient information</v>
      </c>
      <c r="E147" s="178"/>
      <c r="F147" s="17"/>
    </row>
    <row r="148" spans="1:6" ht="10.5" customHeight="1" x14ac:dyDescent="0.2">
      <c r="A148" s="17"/>
      <c r="B148" s="19"/>
      <c r="C148" s="17"/>
      <c r="D148" s="17"/>
      <c r="E148" s="17"/>
      <c r="F148" s="17"/>
    </row>
    <row r="149" spans="1:6" ht="24.75" customHeight="1" x14ac:dyDescent="0.2">
      <c r="A149" s="180" t="s">
        <v>77</v>
      </c>
      <c r="B149" s="180"/>
      <c r="C149" s="180"/>
      <c r="D149" s="180"/>
      <c r="E149" s="180"/>
      <c r="F149" s="17"/>
    </row>
    <row r="150" spans="1:6" ht="27" customHeight="1" x14ac:dyDescent="0.2">
      <c r="A150" s="24" t="s">
        <v>68</v>
      </c>
      <c r="B150" s="24" t="s">
        <v>13</v>
      </c>
      <c r="C150" s="24" t="s">
        <v>78</v>
      </c>
      <c r="D150" s="24" t="s">
        <v>79</v>
      </c>
      <c r="E150" s="24" t="s">
        <v>72</v>
      </c>
      <c r="F150" s="28"/>
    </row>
    <row r="151" spans="1:6" s="2" customFormat="1" hidden="1" x14ac:dyDescent="0.2">
      <c r="A151" s="78"/>
      <c r="B151" s="79"/>
      <c r="C151" s="80"/>
      <c r="D151" s="80"/>
      <c r="E151" s="81"/>
      <c r="F151" s="1"/>
    </row>
    <row r="152" spans="1:6" s="2" customFormat="1" x14ac:dyDescent="0.2">
      <c r="A152" s="100"/>
      <c r="B152" s="101"/>
      <c r="C152" s="102" t="s">
        <v>291</v>
      </c>
      <c r="D152" s="102"/>
      <c r="E152" s="103"/>
      <c r="F152" s="1"/>
    </row>
    <row r="153" spans="1:6" s="2" customFormat="1" x14ac:dyDescent="0.2">
      <c r="A153" s="100"/>
      <c r="B153" s="101"/>
      <c r="C153" s="102"/>
      <c r="D153" s="102"/>
      <c r="E153" s="103"/>
      <c r="F153" s="1"/>
    </row>
    <row r="154" spans="1:6" s="2" customFormat="1" x14ac:dyDescent="0.2">
      <c r="A154" s="100"/>
      <c r="B154" s="101"/>
      <c r="C154" s="102"/>
      <c r="D154" s="102"/>
      <c r="E154" s="103"/>
      <c r="F154" s="1"/>
    </row>
    <row r="155" spans="1:6" s="2" customFormat="1" hidden="1" x14ac:dyDescent="0.2">
      <c r="A155" s="78"/>
      <c r="B155" s="79"/>
      <c r="C155" s="80"/>
      <c r="D155" s="80"/>
      <c r="E155" s="81"/>
      <c r="F155" s="1"/>
    </row>
    <row r="156" spans="1:6" ht="19.5" customHeight="1" x14ac:dyDescent="0.2">
      <c r="A156" s="55" t="s">
        <v>80</v>
      </c>
      <c r="B156" s="56">
        <f>SUM(B151:B155)</f>
        <v>0</v>
      </c>
      <c r="C156" s="111" t="str">
        <f>IF(SUBTOTAL(3,B151:B155)=SUBTOTAL(103,B151:B155),'Summary and sign-off'!$A$48,'Summary and sign-off'!$A$49)</f>
        <v>Check - there are no hidden rows with data</v>
      </c>
      <c r="D156" s="178" t="str">
        <f>IF('Summary and sign-off'!F57='Summary and sign-off'!F54,'Summary and sign-off'!A51,'Summary and sign-off'!A50)</f>
        <v>Check - each entry provides sufficient information</v>
      </c>
      <c r="E156" s="178"/>
      <c r="F156" s="17"/>
    </row>
    <row r="157" spans="1:6" ht="10.5" customHeight="1" x14ac:dyDescent="0.2">
      <c r="A157" s="17"/>
      <c r="B157" s="43"/>
      <c r="C157" s="19"/>
      <c r="D157" s="17"/>
      <c r="E157" s="17"/>
      <c r="F157" s="17"/>
    </row>
    <row r="158" spans="1:6" ht="34.5" customHeight="1" x14ac:dyDescent="0.2">
      <c r="A158" s="31" t="s">
        <v>81</v>
      </c>
      <c r="B158" s="44">
        <f>B59+B147+B156</f>
        <v>56243.299999999996</v>
      </c>
      <c r="C158" s="32"/>
      <c r="D158" s="32"/>
      <c r="E158" s="32"/>
      <c r="F158" s="17"/>
    </row>
    <row r="159" spans="1:6" x14ac:dyDescent="0.2">
      <c r="A159" s="17"/>
      <c r="B159" s="19"/>
      <c r="C159" s="17"/>
      <c r="D159" s="17"/>
      <c r="E159" s="17"/>
      <c r="F159" s="17"/>
    </row>
    <row r="160" spans="1:6" x14ac:dyDescent="0.2">
      <c r="A160" s="18" t="s">
        <v>24</v>
      </c>
      <c r="B160" s="19"/>
      <c r="C160" s="17"/>
      <c r="D160" s="17"/>
      <c r="E160" s="17"/>
      <c r="F160" s="17"/>
    </row>
    <row r="161" spans="1:6" ht="12.6" customHeight="1" x14ac:dyDescent="0.2">
      <c r="A161" s="20" t="s">
        <v>82</v>
      </c>
      <c r="F161" s="17"/>
    </row>
    <row r="162" spans="1:6" ht="12.95" customHeight="1" x14ac:dyDescent="0.2">
      <c r="A162" s="20" t="s">
        <v>83</v>
      </c>
      <c r="B162" s="17"/>
      <c r="D162" s="17"/>
      <c r="F162" s="17"/>
    </row>
    <row r="163" spans="1:6" x14ac:dyDescent="0.2">
      <c r="A163" s="20" t="s">
        <v>84</v>
      </c>
      <c r="F163" s="17"/>
    </row>
    <row r="164" spans="1:6" x14ac:dyDescent="0.2">
      <c r="A164" s="20" t="s">
        <v>30</v>
      </c>
      <c r="B164" s="19"/>
      <c r="C164" s="17"/>
      <c r="D164" s="17"/>
      <c r="E164" s="17"/>
      <c r="F164" s="17"/>
    </row>
    <row r="165" spans="1:6" ht="12.95" customHeight="1" x14ac:dyDescent="0.2">
      <c r="A165" s="20" t="s">
        <v>85</v>
      </c>
      <c r="B165" s="17"/>
      <c r="D165" s="17"/>
      <c r="F165" s="17"/>
    </row>
    <row r="166" spans="1:6" x14ac:dyDescent="0.2">
      <c r="A166" s="20" t="s">
        <v>86</v>
      </c>
      <c r="F166" s="17"/>
    </row>
    <row r="167" spans="1:6" x14ac:dyDescent="0.2">
      <c r="A167" s="20" t="s">
        <v>87</v>
      </c>
      <c r="B167" s="20"/>
      <c r="C167" s="20"/>
      <c r="D167" s="20"/>
      <c r="F167" s="17"/>
    </row>
    <row r="168" spans="1:6" x14ac:dyDescent="0.2">
      <c r="A168" s="26"/>
      <c r="B168" s="17"/>
      <c r="C168" s="17"/>
      <c r="D168" s="17"/>
      <c r="E168" s="17"/>
      <c r="F168" s="17"/>
    </row>
    <row r="169" spans="1:6" hidden="1" x14ac:dyDescent="0.2">
      <c r="A169" s="26"/>
      <c r="B169" s="17"/>
      <c r="C169" s="17"/>
      <c r="D169" s="17"/>
      <c r="E169" s="17"/>
      <c r="F169" s="17"/>
    </row>
    <row r="170" spans="1:6" x14ac:dyDescent="0.2"/>
    <row r="171" spans="1:6" x14ac:dyDescent="0.2"/>
    <row r="172" spans="1:6" x14ac:dyDescent="0.2"/>
    <row r="173" spans="1:6" x14ac:dyDescent="0.2"/>
    <row r="174" spans="1:6" ht="12.75" hidden="1" customHeight="1" x14ac:dyDescent="0.2"/>
    <row r="175" spans="1:6" x14ac:dyDescent="0.2"/>
    <row r="176" spans="1:6" x14ac:dyDescent="0.2"/>
    <row r="177" spans="1:6" hidden="1" x14ac:dyDescent="0.2">
      <c r="A177" s="26"/>
      <c r="B177" s="17"/>
      <c r="C177" s="17"/>
      <c r="D177" s="17"/>
      <c r="E177" s="17"/>
      <c r="F177" s="17"/>
    </row>
    <row r="178" spans="1:6" hidden="1" x14ac:dyDescent="0.2">
      <c r="A178" s="26"/>
      <c r="B178" s="17"/>
      <c r="C178" s="17"/>
      <c r="D178" s="17"/>
      <c r="E178" s="17"/>
      <c r="F178" s="17"/>
    </row>
    <row r="179" spans="1:6" hidden="1" x14ac:dyDescent="0.2">
      <c r="A179" s="26"/>
      <c r="B179" s="17"/>
      <c r="C179" s="17"/>
      <c r="D179" s="17"/>
      <c r="E179" s="17"/>
      <c r="F179" s="17"/>
    </row>
    <row r="180" spans="1:6" hidden="1" x14ac:dyDescent="0.2">
      <c r="A180" s="26"/>
      <c r="B180" s="17"/>
      <c r="C180" s="17"/>
      <c r="D180" s="17"/>
      <c r="E180" s="17"/>
      <c r="F180" s="17"/>
    </row>
    <row r="181" spans="1:6" hidden="1" x14ac:dyDescent="0.2">
      <c r="A181" s="26"/>
      <c r="B181" s="17"/>
      <c r="C181" s="17"/>
      <c r="D181" s="17"/>
      <c r="E181" s="17"/>
      <c r="F181" s="17"/>
    </row>
    <row r="182" spans="1:6" x14ac:dyDescent="0.2"/>
    <row r="183" spans="1:6" x14ac:dyDescent="0.2"/>
    <row r="184" spans="1:6" x14ac:dyDescent="0.2"/>
    <row r="185" spans="1:6" x14ac:dyDescent="0.2"/>
    <row r="186" spans="1:6" x14ac:dyDescent="0.2"/>
    <row r="187" spans="1:6" x14ac:dyDescent="0.2"/>
    <row r="188" spans="1:6" x14ac:dyDescent="0.2"/>
    <row r="189" spans="1:6" x14ac:dyDescent="0.2"/>
    <row r="190" spans="1:6" x14ac:dyDescent="0.2"/>
    <row r="191" spans="1:6" x14ac:dyDescent="0.2"/>
    <row r="192" spans="1:6"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sheetData>
  <sheetProtection sheet="1" formatCells="0" formatRows="0" insertColumns="0" insertRows="0" deleteRows="0"/>
  <mergeCells count="15">
    <mergeCell ref="B7:E7"/>
    <mergeCell ref="B5:E5"/>
    <mergeCell ref="D156:E156"/>
    <mergeCell ref="A1:E1"/>
    <mergeCell ref="A61:E61"/>
    <mergeCell ref="A149:E149"/>
    <mergeCell ref="B2:E2"/>
    <mergeCell ref="B3:E3"/>
    <mergeCell ref="B4:E4"/>
    <mergeCell ref="A8:E8"/>
    <mergeCell ref="A9:E9"/>
    <mergeCell ref="B6:E6"/>
    <mergeCell ref="D59:E59"/>
    <mergeCell ref="D147:E147"/>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63 A145:A146 A12 A58 A151 A155" xr:uid="{00000000-0002-0000-01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50 A62 A11" xr:uid="{00000000-0002-0000-01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64:A82 A85:A144 A13:A57 A152:A154" xr:uid="{00000000-0002-0000-0100-000002000000}">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1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100-000004000000}">
          <x14:formula1>
            <xm:f>'Summary and sign-off'!$A$29:$A$30</xm:f>
          </x14:formula1>
          <xm:sqref>B7:E7</xm:sqref>
        </x14:dataValidation>
        <x14:dataValidation type="decimal" operator="greaterThan" allowBlank="1" showInputMessage="1" showErrorMessage="1" error="This cell must contain a dollar figure" xr:uid="{00000000-0002-0000-0100-000005000000}">
          <x14:formula1>
            <xm:f>'Summary and sign-off'!$A$47</xm:f>
          </x14:formula1>
          <xm:sqref>B12:B58 B63:B146 B151:B155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J53"/>
  <sheetViews>
    <sheetView zoomScaleNormal="100" workbookViewId="0">
      <selection activeCell="B6" sqref="B6:E6"/>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79" t="s">
        <v>60</v>
      </c>
      <c r="B1" s="179"/>
      <c r="C1" s="179"/>
      <c r="D1" s="179"/>
      <c r="E1" s="179"/>
    </row>
    <row r="2" spans="1:6" ht="21" customHeight="1" x14ac:dyDescent="0.2">
      <c r="A2" s="3" t="s">
        <v>3</v>
      </c>
      <c r="B2" s="177" t="str">
        <f>'Summary and sign-off'!B2:F2</f>
        <v xml:space="preserve">Ministry of Business, Innovation &amp; Employment </v>
      </c>
      <c r="C2" s="177"/>
      <c r="D2" s="177"/>
      <c r="E2" s="177"/>
    </row>
    <row r="3" spans="1:6" ht="21" customHeight="1" x14ac:dyDescent="0.2">
      <c r="A3" s="3" t="s">
        <v>61</v>
      </c>
      <c r="B3" s="177" t="str">
        <f>'Summary and sign-off'!B3:F3</f>
        <v>Carolyn Tremain (1 July 2025 to 26 September 2025); Suzanne Stew (Acting CE - 27 September 2025 to 20 January 2026), Nic Blakeley (from 21 January 2026)</v>
      </c>
      <c r="C3" s="177"/>
      <c r="D3" s="177"/>
      <c r="E3" s="177"/>
    </row>
    <row r="4" spans="1:6" ht="21" customHeight="1" x14ac:dyDescent="0.2">
      <c r="A4" s="3" t="s">
        <v>62</v>
      </c>
      <c r="B4" s="177">
        <f>'Summary and sign-off'!B4:F4</f>
        <v>45839</v>
      </c>
      <c r="C4" s="177"/>
      <c r="D4" s="177"/>
      <c r="E4" s="177"/>
    </row>
    <row r="5" spans="1:6" ht="21" customHeight="1" x14ac:dyDescent="0.2">
      <c r="A5" s="3" t="s">
        <v>63</v>
      </c>
      <c r="B5" s="177">
        <f>'Summary and sign-off'!B5:F5</f>
        <v>46203</v>
      </c>
      <c r="C5" s="177"/>
      <c r="D5" s="177"/>
      <c r="E5" s="177"/>
    </row>
    <row r="6" spans="1:6" ht="21" customHeight="1" x14ac:dyDescent="0.2">
      <c r="A6" s="3" t="s">
        <v>64</v>
      </c>
      <c r="B6" s="176" t="s">
        <v>32</v>
      </c>
      <c r="C6" s="176"/>
      <c r="D6" s="176"/>
      <c r="E6" s="176"/>
    </row>
    <row r="7" spans="1:6" ht="21" customHeight="1" x14ac:dyDescent="0.2">
      <c r="A7" s="3" t="s">
        <v>7</v>
      </c>
      <c r="B7" s="176" t="s">
        <v>34</v>
      </c>
      <c r="C7" s="176"/>
      <c r="D7" s="176"/>
      <c r="E7" s="176"/>
    </row>
    <row r="8" spans="1:6" ht="35.25" customHeight="1" x14ac:dyDescent="0.25">
      <c r="A8" s="192" t="s">
        <v>88</v>
      </c>
      <c r="B8" s="192"/>
      <c r="C8" s="193"/>
      <c r="D8" s="193"/>
      <c r="E8" s="193"/>
      <c r="F8" s="27"/>
    </row>
    <row r="9" spans="1:6" ht="35.25" customHeight="1" x14ac:dyDescent="0.25">
      <c r="A9" s="190" t="s">
        <v>89</v>
      </c>
      <c r="B9" s="191"/>
      <c r="C9" s="191"/>
      <c r="D9" s="191"/>
      <c r="E9" s="191"/>
      <c r="F9" s="27"/>
    </row>
    <row r="10" spans="1:6" ht="27" customHeight="1" x14ac:dyDescent="0.2">
      <c r="A10" s="24" t="s">
        <v>90</v>
      </c>
      <c r="B10" s="24" t="s">
        <v>13</v>
      </c>
      <c r="C10" s="24" t="s">
        <v>91</v>
      </c>
      <c r="D10" s="24" t="s">
        <v>92</v>
      </c>
      <c r="E10" s="24" t="s">
        <v>72</v>
      </c>
      <c r="F10" s="20"/>
    </row>
    <row r="11" spans="1:6" s="2" customFormat="1" hidden="1" x14ac:dyDescent="0.2">
      <c r="A11" s="82"/>
      <c r="B11" s="79"/>
      <c r="C11" s="83"/>
      <c r="D11" s="83"/>
      <c r="E11" s="84"/>
    </row>
    <row r="12" spans="1:6" s="2" customFormat="1" x14ac:dyDescent="0.2">
      <c r="A12" s="100"/>
      <c r="B12" s="101"/>
      <c r="C12" s="105" t="s">
        <v>133</v>
      </c>
      <c r="D12" s="105"/>
      <c r="E12" s="106"/>
    </row>
    <row r="13" spans="1:6" s="2" customFormat="1" x14ac:dyDescent="0.2">
      <c r="A13" s="104"/>
      <c r="B13" s="101"/>
      <c r="C13" s="105"/>
      <c r="D13" s="105"/>
      <c r="E13" s="106"/>
    </row>
    <row r="14" spans="1:6" s="2" customFormat="1" ht="11.25" hidden="1" customHeight="1" x14ac:dyDescent="0.2">
      <c r="A14" s="82"/>
      <c r="B14" s="79"/>
      <c r="C14" s="83"/>
      <c r="D14" s="83"/>
      <c r="E14" s="84"/>
    </row>
    <row r="15" spans="1:6" ht="34.5" customHeight="1" x14ac:dyDescent="0.2">
      <c r="A15" s="39" t="s">
        <v>93</v>
      </c>
      <c r="B15" s="48">
        <f>SUM(B11:B14)</f>
        <v>0</v>
      </c>
      <c r="C15" s="54" t="str">
        <f>IF(SUBTOTAL(3,B11:B14)=SUBTOTAL(103,B11:B14),'Summary and sign-off'!$A$48,'Summary and sign-off'!$A$49)</f>
        <v>Check - there are no hidden rows with data</v>
      </c>
      <c r="D15" s="178" t="str">
        <f>IF('Summary and sign-off'!F58='Summary and sign-off'!F54,'Summary and sign-off'!A51,'Summary and sign-off'!A50)</f>
        <v>Check - each entry provides sufficient information</v>
      </c>
      <c r="E15" s="178"/>
      <c r="F15" s="2"/>
    </row>
    <row r="16" spans="1:6" x14ac:dyDescent="0.2">
      <c r="A16" s="18"/>
      <c r="B16" s="17"/>
      <c r="C16" s="17"/>
      <c r="D16" s="17"/>
      <c r="E16" s="17"/>
    </row>
    <row r="17" spans="1:6" x14ac:dyDescent="0.2">
      <c r="A17" s="18" t="s">
        <v>24</v>
      </c>
      <c r="B17" s="19"/>
      <c r="C17" s="17"/>
      <c r="D17" s="17"/>
      <c r="E17" s="17"/>
    </row>
    <row r="18" spans="1:6" ht="12.75" customHeight="1" x14ac:dyDescent="0.2">
      <c r="A18" s="20" t="s">
        <v>94</v>
      </c>
      <c r="B18" s="20"/>
      <c r="C18" s="20"/>
      <c r="D18" s="20"/>
      <c r="E18" s="20"/>
    </row>
    <row r="19" spans="1:6" x14ac:dyDescent="0.2">
      <c r="A19" s="20" t="s">
        <v>95</v>
      </c>
      <c r="B19" s="20"/>
      <c r="C19" s="28"/>
      <c r="D19" s="28"/>
      <c r="E19" s="28"/>
    </row>
    <row r="20" spans="1:6" x14ac:dyDescent="0.2">
      <c r="A20" s="20" t="s">
        <v>30</v>
      </c>
      <c r="B20" s="19"/>
      <c r="C20" s="17"/>
      <c r="D20" s="17"/>
      <c r="E20" s="17"/>
      <c r="F20" s="17"/>
    </row>
    <row r="21" spans="1:6" x14ac:dyDescent="0.2">
      <c r="A21" s="20" t="s">
        <v>96</v>
      </c>
      <c r="B21" s="20"/>
      <c r="C21" s="28"/>
      <c r="D21" s="28"/>
      <c r="E21" s="28"/>
    </row>
    <row r="22" spans="1:6" ht="12.75" customHeight="1" x14ac:dyDescent="0.2">
      <c r="A22" s="20" t="s">
        <v>97</v>
      </c>
      <c r="B22" s="20"/>
      <c r="C22" s="22"/>
      <c r="D22" s="22"/>
      <c r="E22" s="22"/>
    </row>
    <row r="23" spans="1:6" x14ac:dyDescent="0.2">
      <c r="A23" s="17"/>
      <c r="B23" s="17"/>
      <c r="C23" s="17"/>
      <c r="D23" s="17"/>
      <c r="E23" s="17"/>
    </row>
    <row r="31" spans="1:6" x14ac:dyDescent="0.2"/>
    <row r="32" spans="1:6"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sheetData>
  <sheetProtection sheet="1" formatCells="0" insertRows="0" deleteRows="0"/>
  <mergeCells count="10">
    <mergeCell ref="D15:E1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3" xr:uid="{00000000-0002-0000-02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4000000}">
          <x14:formula1>
            <xm:f>'Summary and sign-off'!$A$29:$A$30</xm:f>
          </x14:formula1>
          <xm:sqref>B7:E7</xm:sqref>
        </x14:dataValidation>
        <x14:dataValidation type="decimal" operator="greaterThan" allowBlank="1" showInputMessage="1" showErrorMessage="1" error="This cell must contain a dollar figure" xr:uid="{00000000-0002-0000-0200-000005000000}">
          <x14:formula1>
            <xm:f>'Summary and sign-off'!$A$47</xm:f>
          </x14:formula1>
          <xm:sqref>B11:B14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M80"/>
  <sheetViews>
    <sheetView zoomScaleNormal="100" workbookViewId="0">
      <selection activeCell="E14" sqref="E14"/>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79" t="s">
        <v>60</v>
      </c>
      <c r="B1" s="179"/>
      <c r="C1" s="179"/>
      <c r="D1" s="179"/>
      <c r="E1" s="179"/>
    </row>
    <row r="2" spans="1:6" ht="21" customHeight="1" x14ac:dyDescent="0.2">
      <c r="A2" s="3" t="s">
        <v>3</v>
      </c>
      <c r="B2" s="177" t="str">
        <f>'Summary and sign-off'!B2:F2</f>
        <v xml:space="preserve">Ministry of Business, Innovation &amp; Employment </v>
      </c>
      <c r="C2" s="177"/>
      <c r="D2" s="177"/>
      <c r="E2" s="177"/>
    </row>
    <row r="3" spans="1:6" ht="21" customHeight="1" x14ac:dyDescent="0.2">
      <c r="A3" s="3" t="s">
        <v>61</v>
      </c>
      <c r="B3" s="177" t="str">
        <f>'Summary and sign-off'!B3:F3</f>
        <v>Carolyn Tremain (1 July 2025 to 26 September 2025); Suzanne Stew (Acting CE - 27 September 2025 to 20 January 2026), Nic Blakeley (from 21 January 2026)</v>
      </c>
      <c r="C3" s="177"/>
      <c r="D3" s="177"/>
      <c r="E3" s="177"/>
    </row>
    <row r="4" spans="1:6" ht="21" customHeight="1" x14ac:dyDescent="0.2">
      <c r="A4" s="3" t="s">
        <v>62</v>
      </c>
      <c r="B4" s="177">
        <f>'Summary and sign-off'!B4:F4</f>
        <v>45839</v>
      </c>
      <c r="C4" s="177"/>
      <c r="D4" s="177"/>
      <c r="E4" s="177"/>
    </row>
    <row r="5" spans="1:6" ht="21" customHeight="1" x14ac:dyDescent="0.2">
      <c r="A5" s="3" t="s">
        <v>63</v>
      </c>
      <c r="B5" s="177">
        <f>'Summary and sign-off'!B5:F5</f>
        <v>46203</v>
      </c>
      <c r="C5" s="177"/>
      <c r="D5" s="177"/>
      <c r="E5" s="177"/>
    </row>
    <row r="6" spans="1:6" ht="21" customHeight="1" x14ac:dyDescent="0.2">
      <c r="A6" s="3" t="s">
        <v>64</v>
      </c>
      <c r="B6" s="176" t="s">
        <v>32</v>
      </c>
      <c r="C6" s="176"/>
      <c r="D6" s="176"/>
      <c r="E6" s="176"/>
      <c r="F6" s="23"/>
    </row>
    <row r="7" spans="1:6" ht="21" customHeight="1" x14ac:dyDescent="0.2">
      <c r="A7" s="3" t="s">
        <v>7</v>
      </c>
      <c r="B7" s="176" t="s">
        <v>34</v>
      </c>
      <c r="C7" s="176"/>
      <c r="D7" s="176"/>
      <c r="E7" s="176"/>
      <c r="F7" s="23"/>
    </row>
    <row r="8" spans="1:6" ht="35.25" customHeight="1" x14ac:dyDescent="0.2">
      <c r="A8" s="182" t="s">
        <v>98</v>
      </c>
      <c r="B8" s="182"/>
      <c r="C8" s="193"/>
      <c r="D8" s="193"/>
      <c r="E8" s="193"/>
    </row>
    <row r="9" spans="1:6" ht="35.25" customHeight="1" x14ac:dyDescent="0.2">
      <c r="A9" s="194" t="s">
        <v>99</v>
      </c>
      <c r="B9" s="195"/>
      <c r="C9" s="195"/>
      <c r="D9" s="195"/>
      <c r="E9" s="195"/>
    </row>
    <row r="10" spans="1:6" ht="27" customHeight="1" x14ac:dyDescent="0.2">
      <c r="A10" s="24" t="s">
        <v>68</v>
      </c>
      <c r="B10" s="24" t="s">
        <v>13</v>
      </c>
      <c r="C10" s="24" t="s">
        <v>100</v>
      </c>
      <c r="D10" s="24" t="s">
        <v>101</v>
      </c>
      <c r="E10" s="24" t="s">
        <v>72</v>
      </c>
      <c r="F10" s="20"/>
    </row>
    <row r="11" spans="1:6" s="2" customFormat="1" hidden="1" x14ac:dyDescent="0.2">
      <c r="A11" s="82"/>
      <c r="B11" s="79"/>
      <c r="C11" s="83"/>
      <c r="D11" s="83"/>
      <c r="E11" s="84"/>
    </row>
    <row r="12" spans="1:6" s="2" customFormat="1" x14ac:dyDescent="0.2">
      <c r="A12" s="100"/>
      <c r="B12" s="101"/>
      <c r="C12" s="123" t="s">
        <v>120</v>
      </c>
      <c r="D12" s="105"/>
      <c r="E12" s="106"/>
    </row>
    <row r="13" spans="1:6" s="2" customFormat="1" x14ac:dyDescent="0.2">
      <c r="A13" s="100" t="s">
        <v>254</v>
      </c>
      <c r="B13" s="101">
        <v>137.41</v>
      </c>
      <c r="C13" s="105" t="s">
        <v>131</v>
      </c>
      <c r="D13" s="105" t="s">
        <v>132</v>
      </c>
      <c r="E13" s="106" t="s">
        <v>276</v>
      </c>
    </row>
    <row r="14" spans="1:6" s="2" customFormat="1" x14ac:dyDescent="0.2">
      <c r="A14" s="100" t="s">
        <v>147</v>
      </c>
      <c r="B14" s="101">
        <v>6043.48</v>
      </c>
      <c r="C14" s="102" t="s">
        <v>288</v>
      </c>
      <c r="D14" s="105" t="s">
        <v>148</v>
      </c>
      <c r="E14" s="106" t="s">
        <v>125</v>
      </c>
    </row>
    <row r="15" spans="1:6" s="2" customFormat="1" ht="13.5" thickBot="1" x14ac:dyDescent="0.25">
      <c r="A15" s="157"/>
      <c r="B15" s="158"/>
      <c r="C15" s="119"/>
      <c r="D15" s="160"/>
      <c r="E15" s="161"/>
    </row>
    <row r="16" spans="1:6" s="2" customFormat="1" x14ac:dyDescent="0.2">
      <c r="A16" s="114"/>
      <c r="B16" s="127"/>
      <c r="C16" s="159" t="s">
        <v>263</v>
      </c>
      <c r="D16" s="115"/>
      <c r="E16" s="118"/>
    </row>
    <row r="17" spans="1:6" s="2" customFormat="1" x14ac:dyDescent="0.2">
      <c r="A17" s="100" t="s">
        <v>265</v>
      </c>
      <c r="B17" s="101">
        <v>1382.38</v>
      </c>
      <c r="C17" s="105" t="s">
        <v>131</v>
      </c>
      <c r="D17" s="102" t="s">
        <v>278</v>
      </c>
      <c r="E17" s="106" t="s">
        <v>276</v>
      </c>
    </row>
    <row r="18" spans="1:6" s="2" customFormat="1" ht="13.5" thickBot="1" x14ac:dyDescent="0.25">
      <c r="A18" s="164"/>
      <c r="B18" s="158"/>
      <c r="C18" s="160"/>
      <c r="D18" s="160"/>
      <c r="E18" s="161"/>
    </row>
    <row r="19" spans="1:6" s="2" customFormat="1" x14ac:dyDescent="0.2">
      <c r="A19" s="114"/>
      <c r="B19" s="127"/>
      <c r="C19" s="162" t="s">
        <v>180</v>
      </c>
      <c r="D19" s="115"/>
      <c r="E19" s="118"/>
    </row>
    <row r="20" spans="1:6" s="2" customFormat="1" x14ac:dyDescent="0.2">
      <c r="A20" s="100">
        <v>46093</v>
      </c>
      <c r="B20" s="101">
        <v>54.99</v>
      </c>
      <c r="C20" s="105" t="s">
        <v>287</v>
      </c>
      <c r="D20" s="105" t="s">
        <v>181</v>
      </c>
      <c r="E20" s="106" t="s">
        <v>130</v>
      </c>
    </row>
    <row r="21" spans="1:6" s="2" customFormat="1" x14ac:dyDescent="0.2">
      <c r="A21" s="100" t="s">
        <v>264</v>
      </c>
      <c r="B21" s="101">
        <v>840</v>
      </c>
      <c r="C21" s="105" t="s">
        <v>256</v>
      </c>
      <c r="D21" s="105" t="s">
        <v>257</v>
      </c>
      <c r="E21" s="106" t="s">
        <v>130</v>
      </c>
    </row>
    <row r="22" spans="1:6" s="2" customFormat="1" x14ac:dyDescent="0.2">
      <c r="A22" s="100" t="s">
        <v>255</v>
      </c>
      <c r="B22" s="101">
        <v>1260</v>
      </c>
      <c r="C22" s="105" t="s">
        <v>256</v>
      </c>
      <c r="D22" s="105" t="s">
        <v>257</v>
      </c>
      <c r="E22" s="106" t="s">
        <v>130</v>
      </c>
    </row>
    <row r="23" spans="1:6" s="2" customFormat="1" x14ac:dyDescent="0.2">
      <c r="A23" s="100" t="s">
        <v>266</v>
      </c>
      <c r="B23" s="101">
        <v>192.51</v>
      </c>
      <c r="C23" s="105" t="s">
        <v>131</v>
      </c>
      <c r="D23" s="105" t="s">
        <v>132</v>
      </c>
      <c r="E23" s="106" t="s">
        <v>276</v>
      </c>
    </row>
    <row r="24" spans="1:6" s="2" customFormat="1" x14ac:dyDescent="0.2">
      <c r="A24" s="104"/>
      <c r="B24" s="101"/>
      <c r="C24" s="105"/>
      <c r="D24" s="105"/>
      <c r="E24" s="106"/>
    </row>
    <row r="25" spans="1:6" s="2" customFormat="1" hidden="1" x14ac:dyDescent="0.2">
      <c r="A25" s="82"/>
      <c r="B25" s="79"/>
      <c r="C25" s="83"/>
      <c r="D25" s="83"/>
      <c r="E25" s="84"/>
    </row>
    <row r="26" spans="1:6" ht="34.5" customHeight="1" x14ac:dyDescent="0.2">
      <c r="A26" s="39" t="s">
        <v>102</v>
      </c>
      <c r="B26" s="48">
        <f>SUM(B11:B25)</f>
        <v>9910.7699999999986</v>
      </c>
      <c r="C26" s="54" t="str">
        <f>IF(SUBTOTAL(3,B11:B25)=SUBTOTAL(103,B11:B25),'Summary and sign-off'!$A$48,'Summary and sign-off'!$A$49)</f>
        <v>Check - there are no hidden rows with data</v>
      </c>
      <c r="D26" s="178" t="str">
        <f>IF('Summary and sign-off'!F59='Summary and sign-off'!F54,'Summary and sign-off'!A51,'Summary and sign-off'!A50)</f>
        <v>Check - each entry provides sufficient information</v>
      </c>
      <c r="E26" s="178"/>
    </row>
    <row r="27" spans="1:6" ht="14.1" customHeight="1" x14ac:dyDescent="0.2">
      <c r="B27" s="17"/>
      <c r="C27" s="17"/>
      <c r="D27" s="17"/>
      <c r="E27" s="17"/>
    </row>
    <row r="28" spans="1:6" x14ac:dyDescent="0.2">
      <c r="A28" s="18" t="s">
        <v>103</v>
      </c>
      <c r="B28" s="17"/>
      <c r="C28" s="17"/>
      <c r="D28" s="17"/>
      <c r="E28" s="17"/>
    </row>
    <row r="29" spans="1:6" ht="12.6" customHeight="1" x14ac:dyDescent="0.2">
      <c r="A29" s="20" t="s">
        <v>82</v>
      </c>
      <c r="B29" s="17"/>
      <c r="C29" s="17"/>
      <c r="D29" s="17"/>
      <c r="E29" s="17"/>
    </row>
    <row r="30" spans="1:6" x14ac:dyDescent="0.2">
      <c r="A30" s="20" t="s">
        <v>30</v>
      </c>
      <c r="B30" s="19"/>
      <c r="C30" s="17"/>
      <c r="D30" s="17"/>
      <c r="E30" s="17"/>
      <c r="F30" s="17"/>
    </row>
    <row r="31" spans="1:6" x14ac:dyDescent="0.2">
      <c r="A31" s="20" t="s">
        <v>96</v>
      </c>
      <c r="C31" s="17"/>
      <c r="D31" s="17"/>
      <c r="E31" s="17"/>
      <c r="F31" s="17"/>
    </row>
    <row r="32" spans="1:6" ht="12.75" customHeight="1" x14ac:dyDescent="0.2">
      <c r="A32" s="20" t="s">
        <v>97</v>
      </c>
      <c r="B32" s="25"/>
      <c r="C32" s="22"/>
      <c r="D32" s="22"/>
      <c r="E32" s="22"/>
      <c r="F32" s="22"/>
    </row>
    <row r="33" spans="1:5" x14ac:dyDescent="0.2">
      <c r="B33" s="26"/>
      <c r="C33" s="17"/>
      <c r="D33" s="17"/>
      <c r="E33" s="17"/>
    </row>
    <row r="34" spans="1:5" hidden="1" x14ac:dyDescent="0.2">
      <c r="A34" s="17"/>
      <c r="B34" s="17"/>
      <c r="C34" s="17"/>
      <c r="D34" s="17"/>
    </row>
    <row r="35" spans="1:5" ht="12.75" hidden="1" customHeight="1" x14ac:dyDescent="0.2"/>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hidden="1" x14ac:dyDescent="0.2">
      <c r="A39" s="17"/>
      <c r="B39" s="17"/>
      <c r="C39" s="17"/>
      <c r="D39" s="17"/>
      <c r="E39" s="17"/>
    </row>
    <row r="40" spans="1:5" hidden="1" x14ac:dyDescent="0.2">
      <c r="A40" s="17"/>
      <c r="B40" s="17"/>
      <c r="C40" s="17"/>
      <c r="D40" s="17"/>
      <c r="E40" s="17"/>
    </row>
    <row r="41" spans="1:5" x14ac:dyDescent="0.2"/>
    <row r="42" spans="1:5" x14ac:dyDescent="0.2"/>
    <row r="43" spans="1:5" x14ac:dyDescent="0.2"/>
    <row r="44" spans="1:5" x14ac:dyDescent="0.2"/>
    <row r="45" spans="1:5" x14ac:dyDescent="0.2"/>
    <row r="46" spans="1:5" x14ac:dyDescent="0.2"/>
    <row r="47" spans="1:5" x14ac:dyDescent="0.2"/>
    <row r="48" spans="1:5"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sheetData>
  <sheetProtection sheet="1" formatCells="0" insertRows="0" deleteRows="0"/>
  <mergeCells count="10">
    <mergeCell ref="D26:E2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4" xr:uid="{00000000-0002-0000-03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4000000}">
          <x14:formula1>
            <xm:f>'Summary and sign-off'!$A$29:$A$30</xm:f>
          </x14:formula1>
          <xm:sqref>B7:E7</xm:sqref>
        </x14:dataValidation>
        <x14:dataValidation type="decimal" operator="greaterThan" allowBlank="1" showInputMessage="1" showErrorMessage="1" error="This cell must contain a dollar figure" xr:uid="{00000000-0002-0000-0300-000005000000}">
          <x14:formula1>
            <xm:f>'Summary and sign-off'!$A$47</xm:f>
          </x14:formula1>
          <xm:sqref>B11:B25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pageSetUpPr fitToPage="1"/>
  </sheetPr>
  <dimension ref="A1:J148"/>
  <sheetViews>
    <sheetView zoomScaleNormal="100" workbookViewId="0">
      <selection activeCell="F32" sqref="F32"/>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79" t="s">
        <v>104</v>
      </c>
      <c r="B1" s="179"/>
      <c r="C1" s="179"/>
      <c r="D1" s="179"/>
      <c r="E1" s="179"/>
      <c r="F1" s="179"/>
    </row>
    <row r="2" spans="1:6" ht="21" customHeight="1" x14ac:dyDescent="0.2">
      <c r="A2" s="3" t="s">
        <v>3</v>
      </c>
      <c r="B2" s="177" t="str">
        <f>'Summary and sign-off'!B2:F2</f>
        <v xml:space="preserve">Ministry of Business, Innovation &amp; Employment </v>
      </c>
      <c r="C2" s="177"/>
      <c r="D2" s="177"/>
      <c r="E2" s="177"/>
      <c r="F2" s="177"/>
    </row>
    <row r="3" spans="1:6" ht="21" customHeight="1" x14ac:dyDescent="0.2">
      <c r="A3" s="3" t="s">
        <v>61</v>
      </c>
      <c r="B3" s="177" t="str">
        <f>'Summary and sign-off'!B3:F3</f>
        <v>Carolyn Tremain (1 July 2025 to 26 September 2025); Suzanne Stew (Acting CE - 27 September 2025 to 20 January 2026), Nic Blakeley (from 21 January 2026)</v>
      </c>
      <c r="C3" s="177"/>
      <c r="D3" s="177"/>
      <c r="E3" s="177"/>
      <c r="F3" s="177"/>
    </row>
    <row r="4" spans="1:6" ht="21" customHeight="1" x14ac:dyDescent="0.2">
      <c r="A4" s="3" t="s">
        <v>62</v>
      </c>
      <c r="B4" s="177">
        <f>'Summary and sign-off'!B4:F4</f>
        <v>45839</v>
      </c>
      <c r="C4" s="177"/>
      <c r="D4" s="177"/>
      <c r="E4" s="177"/>
      <c r="F4" s="177"/>
    </row>
    <row r="5" spans="1:6" ht="21" customHeight="1" x14ac:dyDescent="0.2">
      <c r="A5" s="3" t="s">
        <v>63</v>
      </c>
      <c r="B5" s="177">
        <f>'Summary and sign-off'!B5:F5</f>
        <v>46203</v>
      </c>
      <c r="C5" s="177"/>
      <c r="D5" s="177"/>
      <c r="E5" s="177"/>
      <c r="F5" s="177"/>
    </row>
    <row r="6" spans="1:6" ht="21" customHeight="1" x14ac:dyDescent="0.2">
      <c r="A6" s="3" t="s">
        <v>105</v>
      </c>
      <c r="B6" s="176" t="s">
        <v>31</v>
      </c>
      <c r="C6" s="176"/>
      <c r="D6" s="176"/>
      <c r="E6" s="176"/>
      <c r="F6" s="176"/>
    </row>
    <row r="7" spans="1:6" ht="21" customHeight="1" x14ac:dyDescent="0.2">
      <c r="A7" s="3" t="s">
        <v>7</v>
      </c>
      <c r="B7" s="176" t="s">
        <v>34</v>
      </c>
      <c r="C7" s="176"/>
      <c r="D7" s="176"/>
      <c r="E7" s="176"/>
      <c r="F7" s="176"/>
    </row>
    <row r="8" spans="1:6" ht="36" customHeight="1" x14ac:dyDescent="0.2">
      <c r="A8" s="182" t="s">
        <v>106</v>
      </c>
      <c r="B8" s="182"/>
      <c r="C8" s="182"/>
      <c r="D8" s="182"/>
      <c r="E8" s="182"/>
      <c r="F8" s="182"/>
    </row>
    <row r="9" spans="1:6" ht="36" customHeight="1" x14ac:dyDescent="0.2">
      <c r="A9" s="194" t="s">
        <v>107</v>
      </c>
      <c r="B9" s="195"/>
      <c r="C9" s="195"/>
      <c r="D9" s="195"/>
      <c r="E9" s="195"/>
      <c r="F9" s="195"/>
    </row>
    <row r="10" spans="1:6" ht="39" customHeight="1" x14ac:dyDescent="0.2">
      <c r="A10" s="24" t="s">
        <v>68</v>
      </c>
      <c r="B10" s="95" t="s">
        <v>108</v>
      </c>
      <c r="C10" s="95" t="s">
        <v>109</v>
      </c>
      <c r="D10" s="95" t="s">
        <v>110</v>
      </c>
      <c r="E10" s="95" t="s">
        <v>111</v>
      </c>
      <c r="F10" s="95" t="s">
        <v>112</v>
      </c>
    </row>
    <row r="11" spans="1:6" s="2" customFormat="1" hidden="1" x14ac:dyDescent="0.2">
      <c r="A11" s="78"/>
      <c r="B11" s="83"/>
      <c r="C11" s="85"/>
      <c r="D11" s="83"/>
      <c r="E11" s="86"/>
      <c r="F11" s="84"/>
    </row>
    <row r="12" spans="1:6" s="112" customFormat="1" x14ac:dyDescent="0.2">
      <c r="A12" s="140"/>
      <c r="B12" s="141" t="s">
        <v>144</v>
      </c>
      <c r="C12" s="130"/>
      <c r="D12" s="131"/>
      <c r="E12" s="132"/>
      <c r="F12" s="133"/>
    </row>
    <row r="13" spans="1:6" s="112" customFormat="1" x14ac:dyDescent="0.2">
      <c r="A13" s="138">
        <v>45839</v>
      </c>
      <c r="B13" s="139" t="s">
        <v>222</v>
      </c>
      <c r="C13" s="108" t="s">
        <v>47</v>
      </c>
      <c r="D13" s="105" t="s">
        <v>223</v>
      </c>
      <c r="E13" s="109" t="s">
        <v>42</v>
      </c>
      <c r="F13" s="106"/>
    </row>
    <row r="14" spans="1:6" s="112" customFormat="1" x14ac:dyDescent="0.2">
      <c r="A14" s="138">
        <v>45883</v>
      </c>
      <c r="B14" s="143" t="s">
        <v>224</v>
      </c>
      <c r="C14" s="108" t="s">
        <v>48</v>
      </c>
      <c r="D14" s="105" t="s">
        <v>225</v>
      </c>
      <c r="E14" s="109" t="s">
        <v>43</v>
      </c>
      <c r="F14" s="106"/>
    </row>
    <row r="15" spans="1:6" s="112" customFormat="1" x14ac:dyDescent="0.2">
      <c r="A15" s="138">
        <v>45904</v>
      </c>
      <c r="B15" s="142" t="s">
        <v>241</v>
      </c>
      <c r="C15" s="108" t="s">
        <v>47</v>
      </c>
      <c r="D15" s="105" t="s">
        <v>242</v>
      </c>
      <c r="E15" s="109" t="s">
        <v>42</v>
      </c>
      <c r="F15" s="106"/>
    </row>
    <row r="16" spans="1:6" s="2" customFormat="1" ht="38.25" x14ac:dyDescent="0.2">
      <c r="A16" s="138">
        <v>45904</v>
      </c>
      <c r="B16" s="139" t="s">
        <v>226</v>
      </c>
      <c r="C16" s="108" t="s">
        <v>48</v>
      </c>
      <c r="D16" s="105" t="s">
        <v>227</v>
      </c>
      <c r="E16" s="109" t="s">
        <v>43</v>
      </c>
      <c r="F16" s="106"/>
    </row>
    <row r="17" spans="1:6" s="2" customFormat="1" ht="25.5" x14ac:dyDescent="0.2">
      <c r="A17" s="144">
        <v>45916</v>
      </c>
      <c r="B17" s="143" t="s">
        <v>243</v>
      </c>
      <c r="C17" s="120" t="s">
        <v>48</v>
      </c>
      <c r="D17" s="134" t="s">
        <v>244</v>
      </c>
      <c r="E17" s="135" t="s">
        <v>42</v>
      </c>
      <c r="F17" s="136"/>
    </row>
    <row r="18" spans="1:6" s="2" customFormat="1" ht="13.5" thickBot="1" x14ac:dyDescent="0.25">
      <c r="A18" s="145"/>
      <c r="B18" s="146"/>
      <c r="C18" s="137"/>
      <c r="D18" s="148"/>
      <c r="E18" s="152"/>
      <c r="F18" s="154"/>
    </row>
    <row r="19" spans="1:6" s="2" customFormat="1" ht="25.5" x14ac:dyDescent="0.2">
      <c r="A19" s="114"/>
      <c r="B19" s="126" t="s">
        <v>151</v>
      </c>
      <c r="C19" s="151"/>
      <c r="D19" s="149"/>
      <c r="E19" s="153"/>
      <c r="F19" s="118"/>
    </row>
    <row r="20" spans="1:6" s="2" customFormat="1" ht="25.5" x14ac:dyDescent="0.2">
      <c r="A20" s="100">
        <v>45940</v>
      </c>
      <c r="B20" s="102" t="s">
        <v>238</v>
      </c>
      <c r="C20" s="108" t="s">
        <v>48</v>
      </c>
      <c r="D20" s="105" t="s">
        <v>239</v>
      </c>
      <c r="E20" s="109" t="s">
        <v>42</v>
      </c>
      <c r="F20" s="106"/>
    </row>
    <row r="21" spans="1:6" s="2" customFormat="1" x14ac:dyDescent="0.2">
      <c r="A21" s="100">
        <v>45945</v>
      </c>
      <c r="B21" s="102" t="s">
        <v>236</v>
      </c>
      <c r="C21" s="108" t="s">
        <v>48</v>
      </c>
      <c r="D21" s="105" t="s">
        <v>237</v>
      </c>
      <c r="E21" s="109" t="s">
        <v>43</v>
      </c>
      <c r="F21" s="106"/>
    </row>
    <row r="22" spans="1:6" s="2" customFormat="1" ht="25.5" x14ac:dyDescent="0.2">
      <c r="A22" s="100">
        <v>45945</v>
      </c>
      <c r="B22" s="102" t="s">
        <v>240</v>
      </c>
      <c r="C22" s="108" t="s">
        <v>48</v>
      </c>
      <c r="D22" s="105" t="s">
        <v>225</v>
      </c>
      <c r="E22" s="109" t="s">
        <v>42</v>
      </c>
      <c r="F22" s="106"/>
    </row>
    <row r="23" spans="1:6" s="2" customFormat="1" ht="25.5" x14ac:dyDescent="0.2">
      <c r="A23" s="100">
        <v>45965</v>
      </c>
      <c r="B23" s="105" t="s">
        <v>228</v>
      </c>
      <c r="C23" s="108" t="s">
        <v>47</v>
      </c>
      <c r="D23" s="105" t="s">
        <v>229</v>
      </c>
      <c r="E23" s="109" t="s">
        <v>41</v>
      </c>
      <c r="F23" s="106"/>
    </row>
    <row r="24" spans="1:6" s="2" customFormat="1" ht="25.5" x14ac:dyDescent="0.2">
      <c r="A24" s="121">
        <v>45981</v>
      </c>
      <c r="B24" s="134" t="s">
        <v>234</v>
      </c>
      <c r="C24" s="120" t="s">
        <v>48</v>
      </c>
      <c r="D24" s="119" t="s">
        <v>235</v>
      </c>
      <c r="E24" s="135" t="s">
        <v>42</v>
      </c>
      <c r="F24" s="136"/>
    </row>
    <row r="25" spans="1:6" s="2" customFormat="1" ht="13.5" thickBot="1" x14ac:dyDescent="0.25">
      <c r="A25" s="145"/>
      <c r="B25" s="146"/>
      <c r="C25" s="147"/>
      <c r="D25" s="148"/>
      <c r="E25" s="150"/>
      <c r="F25" s="155"/>
    </row>
    <row r="26" spans="1:6" s="2" customFormat="1" x14ac:dyDescent="0.2">
      <c r="A26" s="114"/>
      <c r="B26" s="126" t="s">
        <v>208</v>
      </c>
      <c r="C26" s="116"/>
      <c r="D26" s="149"/>
      <c r="E26" s="117"/>
      <c r="F26" s="118"/>
    </row>
    <row r="27" spans="1:6" s="2" customFormat="1" ht="25.5" x14ac:dyDescent="0.2">
      <c r="A27" s="100">
        <v>46085</v>
      </c>
      <c r="B27" s="102" t="s">
        <v>247</v>
      </c>
      <c r="C27" s="108" t="s">
        <v>47</v>
      </c>
      <c r="D27" s="105" t="s">
        <v>248</v>
      </c>
      <c r="E27" s="109" t="s">
        <v>43</v>
      </c>
      <c r="F27" s="106"/>
    </row>
    <row r="28" spans="1:6" s="2" customFormat="1" ht="38.25" x14ac:dyDescent="0.2">
      <c r="A28" s="100">
        <v>46093</v>
      </c>
      <c r="B28" s="102" t="s">
        <v>232</v>
      </c>
      <c r="C28" s="108" t="s">
        <v>48</v>
      </c>
      <c r="D28" s="105" t="s">
        <v>233</v>
      </c>
      <c r="E28" s="109" t="s">
        <v>43</v>
      </c>
      <c r="F28" s="106"/>
    </row>
    <row r="29" spans="1:6" s="2" customFormat="1" x14ac:dyDescent="0.2">
      <c r="A29" s="100">
        <v>46137</v>
      </c>
      <c r="B29" s="102" t="s">
        <v>245</v>
      </c>
      <c r="C29" s="108" t="s">
        <v>48</v>
      </c>
      <c r="D29" s="105" t="s">
        <v>246</v>
      </c>
      <c r="E29" s="109" t="s">
        <v>42</v>
      </c>
      <c r="F29" s="106"/>
    </row>
    <row r="30" spans="1:6" s="2" customFormat="1" ht="25.5" x14ac:dyDescent="0.2">
      <c r="A30" s="100">
        <v>46182</v>
      </c>
      <c r="B30" s="105" t="s">
        <v>252</v>
      </c>
      <c r="C30" s="108" t="s">
        <v>47</v>
      </c>
      <c r="D30" s="105" t="s">
        <v>253</v>
      </c>
      <c r="E30" s="109" t="s">
        <v>42</v>
      </c>
      <c r="F30" s="106"/>
    </row>
    <row r="31" spans="1:6" s="2" customFormat="1" x14ac:dyDescent="0.2">
      <c r="A31" s="100">
        <v>46183</v>
      </c>
      <c r="B31" s="105" t="s">
        <v>251</v>
      </c>
      <c r="C31" s="108" t="s">
        <v>47</v>
      </c>
      <c r="D31" s="105" t="s">
        <v>250</v>
      </c>
      <c r="E31" s="109" t="s">
        <v>42</v>
      </c>
      <c r="F31" s="106"/>
    </row>
    <row r="32" spans="1:6" s="2" customFormat="1" x14ac:dyDescent="0.2">
      <c r="A32" s="100">
        <v>46183</v>
      </c>
      <c r="B32" s="105" t="s">
        <v>249</v>
      </c>
      <c r="C32" s="108" t="s">
        <v>47</v>
      </c>
      <c r="D32" s="105" t="s">
        <v>250</v>
      </c>
      <c r="E32" s="109" t="s">
        <v>42</v>
      </c>
      <c r="F32" s="106"/>
    </row>
    <row r="33" spans="1:7" s="2" customFormat="1" ht="25.5" x14ac:dyDescent="0.2">
      <c r="A33" s="100">
        <v>46197</v>
      </c>
      <c r="B33" s="105" t="s">
        <v>230</v>
      </c>
      <c r="C33" s="108" t="s">
        <v>48</v>
      </c>
      <c r="D33" s="105" t="s">
        <v>231</v>
      </c>
      <c r="E33" s="109" t="s">
        <v>43</v>
      </c>
      <c r="F33" s="106"/>
    </row>
    <row r="34" spans="1:7" s="2" customFormat="1" x14ac:dyDescent="0.2">
      <c r="A34" s="100"/>
      <c r="B34" s="107"/>
      <c r="C34" s="108"/>
      <c r="D34" s="107"/>
      <c r="E34" s="109"/>
      <c r="F34" s="110"/>
    </row>
    <row r="35" spans="1:7" s="2" customFormat="1" hidden="1" x14ac:dyDescent="0.2">
      <c r="A35" s="78"/>
      <c r="B35" s="83"/>
      <c r="C35" s="85"/>
      <c r="D35" s="83"/>
      <c r="E35" s="86"/>
      <c r="F35" s="84"/>
    </row>
    <row r="36" spans="1:7" ht="34.5" customHeight="1" x14ac:dyDescent="0.2">
      <c r="A36" s="96" t="s">
        <v>113</v>
      </c>
      <c r="B36" s="97" t="s">
        <v>114</v>
      </c>
      <c r="C36" s="98">
        <f>C37+C38</f>
        <v>17</v>
      </c>
      <c r="D36" s="99" t="str">
        <f>IF(SUBTOTAL(3,C11:C35)=SUBTOTAL(103,C11:C35),'Summary and sign-off'!$A$48,'Summary and sign-off'!$A$49)</f>
        <v>Check - there are no hidden rows with data</v>
      </c>
      <c r="E36" s="178" t="str">
        <f>IF('Summary and sign-off'!F60='Summary and sign-off'!F54,'Summary and sign-off'!A52,'Summary and sign-off'!A50)</f>
        <v>Not all lines have an entry for "Description", "Was the gift accepted?" and "Estimated value in NZ$"</v>
      </c>
      <c r="F36" s="178"/>
      <c r="G36" s="2"/>
    </row>
    <row r="37" spans="1:7" ht="25.5" customHeight="1" x14ac:dyDescent="0.25">
      <c r="A37" s="40"/>
      <c r="B37" s="41" t="s">
        <v>47</v>
      </c>
      <c r="C37" s="42">
        <f>COUNTIF(C11:C35,'Summary and sign-off'!A45)</f>
        <v>7</v>
      </c>
      <c r="D37" s="14"/>
      <c r="E37" s="15"/>
      <c r="F37" s="16"/>
    </row>
    <row r="38" spans="1:7" ht="25.5" customHeight="1" x14ac:dyDescent="0.25">
      <c r="A38" s="40"/>
      <c r="B38" s="41" t="s">
        <v>48</v>
      </c>
      <c r="C38" s="42">
        <f>COUNTIF(C11:C35,'Summary and sign-off'!A46)</f>
        <v>10</v>
      </c>
      <c r="D38" s="14"/>
      <c r="E38" s="15"/>
      <c r="F38" s="16"/>
    </row>
    <row r="39" spans="1:7" x14ac:dyDescent="0.2">
      <c r="A39" s="17"/>
      <c r="B39" s="18"/>
      <c r="C39" s="17"/>
      <c r="D39" s="19"/>
      <c r="E39" s="19"/>
      <c r="F39" s="17"/>
    </row>
    <row r="40" spans="1:7" x14ac:dyDescent="0.2">
      <c r="A40" s="18" t="s">
        <v>103</v>
      </c>
      <c r="B40" s="18"/>
      <c r="C40" s="18"/>
      <c r="D40" s="18"/>
      <c r="E40" s="18"/>
      <c r="F40" s="18"/>
    </row>
    <row r="41" spans="1:7" ht="12.6" customHeight="1" x14ac:dyDescent="0.2">
      <c r="A41" s="20" t="s">
        <v>82</v>
      </c>
      <c r="B41" s="17"/>
      <c r="C41" s="17"/>
      <c r="D41" s="17"/>
      <c r="E41" s="17"/>
    </row>
    <row r="42" spans="1:7" x14ac:dyDescent="0.2">
      <c r="A42" s="20" t="s">
        <v>30</v>
      </c>
      <c r="B42" s="19"/>
      <c r="C42" s="17"/>
      <c r="D42" s="17"/>
      <c r="E42" s="17"/>
      <c r="F42" s="17"/>
    </row>
    <row r="43" spans="1:7" x14ac:dyDescent="0.2">
      <c r="A43" s="20" t="s">
        <v>115</v>
      </c>
      <c r="B43" s="21"/>
      <c r="C43" s="21"/>
      <c r="D43" s="21"/>
      <c r="E43" s="21"/>
      <c r="F43" s="21"/>
    </row>
    <row r="44" spans="1:7" ht="12.75" customHeight="1" x14ac:dyDescent="0.2">
      <c r="A44" s="20" t="s">
        <v>116</v>
      </c>
      <c r="B44" s="17"/>
      <c r="C44" s="17"/>
      <c r="D44" s="17"/>
      <c r="E44" s="17"/>
      <c r="F44" s="17"/>
    </row>
    <row r="45" spans="1:7" ht="12.95" customHeight="1" x14ac:dyDescent="0.2">
      <c r="A45" s="20" t="s">
        <v>117</v>
      </c>
      <c r="B45" s="17"/>
      <c r="C45" s="17"/>
      <c r="D45" s="17"/>
      <c r="E45" s="17"/>
      <c r="F45" s="17"/>
    </row>
    <row r="46" spans="1:7" x14ac:dyDescent="0.2">
      <c r="A46" s="20" t="s">
        <v>118</v>
      </c>
      <c r="C46" s="17"/>
      <c r="D46" s="17"/>
      <c r="E46" s="17"/>
      <c r="F46" s="17"/>
    </row>
    <row r="47" spans="1:7" ht="12.75" customHeight="1" x14ac:dyDescent="0.2">
      <c r="A47" s="20" t="s">
        <v>97</v>
      </c>
      <c r="B47" s="20"/>
      <c r="C47" s="22"/>
      <c r="D47" s="22"/>
      <c r="E47" s="22"/>
      <c r="F47" s="22"/>
    </row>
    <row r="48" spans="1:7" ht="12.75" customHeight="1" x14ac:dyDescent="0.2">
      <c r="A48" s="20"/>
      <c r="B48" s="20"/>
      <c r="C48" s="22"/>
      <c r="D48" s="22"/>
      <c r="E48" s="22"/>
      <c r="F48" s="22"/>
    </row>
    <row r="49" spans="1:6" ht="12.75" hidden="1" customHeight="1" x14ac:dyDescent="0.2">
      <c r="A49" s="20"/>
      <c r="B49" s="20"/>
      <c r="C49" s="22"/>
      <c r="D49" s="22"/>
      <c r="E49" s="22"/>
      <c r="F49" s="22"/>
    </row>
    <row r="50" spans="1:6" x14ac:dyDescent="0.2"/>
    <row r="51" spans="1:6" x14ac:dyDescent="0.2"/>
    <row r="52" spans="1:6" hidden="1" x14ac:dyDescent="0.2">
      <c r="A52" s="18"/>
      <c r="B52" s="18"/>
      <c r="C52" s="18"/>
      <c r="D52" s="18"/>
      <c r="E52" s="18"/>
      <c r="F52" s="18"/>
    </row>
    <row r="53" spans="1:6" hidden="1" x14ac:dyDescent="0.2">
      <c r="A53" s="18"/>
      <c r="B53" s="18"/>
      <c r="C53" s="18"/>
      <c r="D53" s="18"/>
      <c r="E53" s="18"/>
      <c r="F53" s="18"/>
    </row>
    <row r="54" spans="1:6" hidden="1" x14ac:dyDescent="0.2">
      <c r="A54" s="18"/>
      <c r="B54" s="18"/>
      <c r="C54" s="18"/>
      <c r="D54" s="18"/>
      <c r="E54" s="18"/>
      <c r="F54" s="18"/>
    </row>
    <row r="55" spans="1:6" hidden="1" x14ac:dyDescent="0.2">
      <c r="A55" s="18"/>
      <c r="B55" s="18"/>
      <c r="C55" s="18"/>
      <c r="D55" s="18"/>
      <c r="E55" s="18"/>
      <c r="F55" s="18"/>
    </row>
    <row r="56" spans="1:6" hidden="1" x14ac:dyDescent="0.2">
      <c r="A56" s="18"/>
      <c r="B56" s="18"/>
      <c r="C56" s="18"/>
      <c r="D56" s="18"/>
      <c r="E56" s="18"/>
      <c r="F56" s="18"/>
    </row>
    <row r="57" spans="1:6" x14ac:dyDescent="0.2"/>
    <row r="58" spans="1:6" x14ac:dyDescent="0.2"/>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sheetData>
  <sheetProtection sheet="1" formatCells="0" insertRows="0" deleteRows="0"/>
  <dataConsolidate/>
  <mergeCells count="10">
    <mergeCell ref="E36:F3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5 A11:A3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34" xr:uid="{00000000-0002-0000-04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3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4000000}">
          <x14:formula1>
            <xm:f>'Summary and sign-off'!$A$29:$A$30</xm:f>
          </x14:formula1>
          <xm:sqref>B7:F7</xm:sqref>
        </x14:dataValidation>
        <x14:dataValidation type="list" allowBlank="1" showInputMessage="1" showErrorMessage="1" error="Use the drop down list (at the right of the cell)" xr:uid="{00000000-0002-0000-0400-000005000000}">
          <x14:formula1>
            <xm:f>'Summary and sign-off'!$A$45:$A$46</xm:f>
          </x14:formula1>
          <xm:sqref>C11:C35</xm:sqref>
        </x14:dataValidation>
        <x14:dataValidation type="list" errorStyle="information" operator="greaterThan" allowBlank="1" showInputMessage="1" prompt="Provide specific $ value if possible" xr:uid="{00000000-0002-0000-0400-000006000000}">
          <x14:formula1>
            <xm:f>'Summary and sign-off'!$A$39:$A$44</xm:f>
          </x14:formula1>
          <xm:sqref>E11:E35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schemas.microsoft.com/office/2006/metadata/properties"/>
    <ds:schemaRef ds:uri="12165527-d881-4234-97f9-ee139a3f0c31"/>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Disclosure of Chief Executive expenses – Carolyn Tremain, Suzanne Stew, Nic Blakeley: 1 July 2025 to 30 June 2026</dc:title>
  <dc:subject/>
  <dc:creator>Ministry of Business, Innovation &amp; Employment</dc:creator>
  <cp:keywords/>
  <dc:description>Version 7 - for review by SIT - ready 2/10/18</dc:description>
  <cp:revision/>
  <cp:lastPrinted>2026-07-27T01:42:35Z</cp:lastPrinted>
  <dcterms:created xsi:type="dcterms:W3CDTF">2010-10-17T20:59:02Z</dcterms:created>
  <dcterms:modified xsi:type="dcterms:W3CDTF">2026-07-27T02:36:21Z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MSIP_Label_738466f7-346c-47bb-a4d2-4a6558d61975_Enabled">
    <vt:lpwstr>true</vt:lpwstr>
  </property>
  <property fmtid="{D5CDD505-2E9C-101B-9397-08002B2CF9AE}" pid="12" name="MSIP_Label_738466f7-346c-47bb-a4d2-4a6558d61975_SetDate">
    <vt:lpwstr>2023-07-08T23:23:47Z</vt:lpwstr>
  </property>
  <property fmtid="{D5CDD505-2E9C-101B-9397-08002B2CF9AE}" pid="13" name="MSIP_Label_738466f7-346c-47bb-a4d2-4a6558d61975_Method">
    <vt:lpwstr>Privileged</vt:lpwstr>
  </property>
  <property fmtid="{D5CDD505-2E9C-101B-9397-08002B2CF9AE}" pid="14" name="MSIP_Label_738466f7-346c-47bb-a4d2-4a6558d61975_Name">
    <vt:lpwstr>UNCLASSIFIED</vt:lpwstr>
  </property>
  <property fmtid="{D5CDD505-2E9C-101B-9397-08002B2CF9AE}" pid="15" name="MSIP_Label_738466f7-346c-47bb-a4d2-4a6558d61975_SiteId">
    <vt:lpwstr>78b2bd11-e42b-47ea-b011-2e04c3af5ec1</vt:lpwstr>
  </property>
  <property fmtid="{D5CDD505-2E9C-101B-9397-08002B2CF9AE}" pid="16" name="MSIP_Label_738466f7-346c-47bb-a4d2-4a6558d61975_ActionId">
    <vt:lpwstr>1aa3965c-df6e-4789-bd97-bc37fa5c20b9</vt:lpwstr>
  </property>
  <property fmtid="{D5CDD505-2E9C-101B-9397-08002B2CF9AE}" pid="17" name="MSIP_Label_738466f7-346c-47bb-a4d2-4a6558d61975_ContentBits">
    <vt:lpwstr>0</vt:lpwstr>
  </property>
</Properties>
</file>