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wilsons\Downloads\"/>
    </mc:Choice>
  </mc:AlternateContent>
  <xr:revisionPtr revIDLastSave="0" documentId="8_{BC891B5F-2C97-4005-9E8F-97261F60531F}" xr6:coauthVersionLast="47" xr6:coauthVersionMax="47" xr10:uidLastSave="{00000000-0000-0000-0000-000000000000}"/>
  <bookViews>
    <workbookView xWindow="2868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benefits'!$A$1:$F$41</definedName>
    <definedName name="_xlnm.Print_Area" localSheetId="2">Hospitality!$A$1:$E$22</definedName>
    <definedName name="_xlnm.Print_Area" localSheetId="0">'Summary and sign-off'!$A$1:$F$23</definedName>
    <definedName name="_xlnm.Print_Area" localSheetId="1">Travel!$A$1:$E$118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 l="1"/>
  <c r="C15" i="3"/>
  <c r="C15" i="2"/>
  <c r="C94" i="1"/>
  <c r="C107" i="1"/>
  <c r="C29" i="1"/>
  <c r="B6" i="13" l="1"/>
  <c r="E60" i="13"/>
  <c r="C60" i="13"/>
  <c r="C32" i="4"/>
  <c r="C31" i="4"/>
  <c r="B60" i="13" l="1"/>
  <c r="B59" i="13"/>
  <c r="D59" i="13"/>
  <c r="B58" i="13"/>
  <c r="D58" i="13"/>
  <c r="D57" i="13"/>
  <c r="B57" i="13"/>
  <c r="D56" i="13"/>
  <c r="B56" i="13"/>
  <c r="D55" i="13"/>
  <c r="B55" i="13"/>
  <c r="B2" i="4"/>
  <c r="B3" i="4"/>
  <c r="B2" i="3"/>
  <c r="B3" i="3"/>
  <c r="B2" i="2"/>
  <c r="B3" i="2"/>
  <c r="B2" i="1"/>
  <c r="B3" i="1"/>
  <c r="F58" i="13" l="1"/>
  <c r="D15" i="2" s="1"/>
  <c r="F60" i="13"/>
  <c r="E30" i="4" s="1"/>
  <c r="F59" i="13"/>
  <c r="D15" i="3" s="1"/>
  <c r="F57" i="13"/>
  <c r="D107" i="1" s="1"/>
  <c r="F56" i="13"/>
  <c r="D94" i="1" s="1"/>
  <c r="F55" i="13"/>
  <c r="D29" i="1" s="1"/>
  <c r="C13" i="13"/>
  <c r="C12" i="13"/>
  <c r="C11" i="13"/>
  <c r="C16" i="13" l="1"/>
  <c r="C17" i="13"/>
  <c r="B5" i="4" l="1"/>
  <c r="B4" i="4"/>
  <c r="B5" i="3"/>
  <c r="B4" i="3"/>
  <c r="B5" i="2"/>
  <c r="B4" i="2"/>
  <c r="B5" i="1"/>
  <c r="B4" i="1"/>
  <c r="C15" i="13" l="1"/>
  <c r="F12" i="13" l="1"/>
  <c r="C30" i="4"/>
  <c r="F11" i="13" s="1"/>
  <c r="F13" i="13" l="1"/>
  <c r="B107" i="1"/>
  <c r="B17" i="13" s="1"/>
  <c r="B94" i="1"/>
  <c r="B16" i="13" s="1"/>
  <c r="B29" i="1"/>
  <c r="B15" i="13" s="1"/>
  <c r="B15" i="3" l="1"/>
  <c r="B13" i="13" s="1"/>
  <c r="B15" i="2"/>
  <c r="B12" i="13" s="1"/>
  <c r="B11" i="13" l="1"/>
  <c r="B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97"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<sst xmlns="http://schemas.openxmlformats.org/spreadsheetml/2006/main" count="487" uniqueCount="266">
  <si>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</si>
  <si>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</si>
  <si>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</si>
  <si>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</si>
  <si>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</si>
  <si>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</si>
  <si>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</si>
  <si>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</si>
  <si>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</si>
  <si>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</si>
  <si>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</si>
  <si>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</si>
  <si>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</si>
  <si>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</si>
  <si>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</si>
  <si>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</si>
  <si>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</si>
  <si>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</si>
  <si>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</si>
  <si>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</si>
  <si>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</si>
  <si>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</si>
  <si>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</si>
  <si>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</si>
  <si>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</si>
  <si>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</si>
  <si>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</si>
  <si>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</si>
  <si>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</si>
  <si>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</si>
  <si>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</si>
  <si>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</si>
  <si>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</si>
  <si>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</si>
  <si>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</si>
  <si>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</si>
  <si>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</si>
  <si>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</si>
  <si>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</si>
  <si>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</si>
  <si>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</si>
  <si>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</si>
  <si>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</si>
  <si>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</si>
  <si>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</si>
  <si>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</si>
  <si>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</si>
  <si>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</si>
  <si>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</si>
  <si>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</si>
  <si>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</si>
  <si>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</si>
  <si>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</si>
  <si>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</si>
  <si>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</si>
  <si>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</si>
  <si>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</si>
  <si>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</si>
  <si>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</si>
  <si>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</si>
  <si>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</si>
  <si>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</si>
  <si>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</si>
  <si>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</si>
  <si>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</si>
  <si>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</si>
  <si>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</si>
  <si>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</si>
  <si>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</si>
  <si>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</si>
  <si>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</si>
  <si>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</si>
  <si>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</si>
  <si>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</si>
  <si>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</si>
  <si>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</si>
  <si>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</si>
  <si>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</si>
  <si>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</si>
  <si>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</si>
  <si>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</si>
  <si>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</si>
  <si>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</si>
  <si>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</si>
  <si>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</si>
  <si>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</si>
  <si>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</si>
  <si>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</si>
  <si>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</si>
  <si>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</si>
  <si>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</si>
  <si>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</si>
  <si>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</si>
  <si>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</si>
  <si>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</si>
  <si>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</si>
  <si>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</si>
  <si>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</si>
  <si>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</si>
  <si>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</si>
  <si>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</si>
  <si>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</si>
  <si>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</si>
  <si>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</si>
  <si>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</si>
  <si>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</si>
  <si>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</si>
  <si>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</si>
  <si>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</si>
  <si>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</si>
  <si>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</si>
  <si>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</si>
  <si>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</si>
  <si>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</si>
  <si>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</si>
  <si>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</si>
  <si>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</si>
  <si>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</si>
  <si>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</si>
  <si>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</si>
  <si>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Carolyn Tremain</t>
  </si>
  <si>
    <t xml:space="preserve">Chief Financial Officer </t>
  </si>
  <si>
    <t xml:space="preserve">Ministry of Business, Innovation &amp; Employment </t>
  </si>
  <si>
    <t>WOW</t>
  </si>
  <si>
    <t>NZ Winegrowers</t>
  </si>
  <si>
    <t>Governor General</t>
  </si>
  <si>
    <t>Dinner with Australasian Railway Association annual dinner</t>
  </si>
  <si>
    <t>Australasian Railway Association</t>
  </si>
  <si>
    <t>Dinner for Associate Secretary for Home Affairs</t>
  </si>
  <si>
    <t>Australian High Commissioner</t>
  </si>
  <si>
    <t>Invitation to Opening Ceremony of World Choir Games</t>
  </si>
  <si>
    <t>World Choir Games</t>
  </si>
  <si>
    <t>Invitation to Closing Ceremony of World Choir Games</t>
  </si>
  <si>
    <t>Lexus Song Quest Final</t>
  </si>
  <si>
    <t>Lexus</t>
  </si>
  <si>
    <t>Robert Walters</t>
  </si>
  <si>
    <t>Accepted as was finalist in the Public Sector Leadership award category</t>
  </si>
  <si>
    <t>NZ Winegrowers Celebration dinner</t>
  </si>
  <si>
    <t>Invite to WOW Awards night</t>
  </si>
  <si>
    <t>Business NZ Annual CE dinner with Minister of Finance</t>
  </si>
  <si>
    <t>Business NZ</t>
  </si>
  <si>
    <t>Dinner Invitation</t>
  </si>
  <si>
    <t xml:space="preserve">Waitangi Trust Board and Management </t>
  </si>
  <si>
    <t>Invitation to attend NZ Economics Forum and dinner</t>
  </si>
  <si>
    <t>Waikato University</t>
  </si>
  <si>
    <t>Heritage Expedition event to celebrate partnership with Ngai Tahu</t>
  </si>
  <si>
    <t>Russ Family - NZ owner-operators</t>
  </si>
  <si>
    <t>State dinner for President of India</t>
  </si>
  <si>
    <t>Diversity Works Awards</t>
  </si>
  <si>
    <t>Public Service Commission - Papa Pounamu Network</t>
  </si>
  <si>
    <t>NZ Women's Refuge and Wellington Homeless Women's Trust Annual Gala</t>
  </si>
  <si>
    <t>Air NZ</t>
  </si>
  <si>
    <t>The Aotearoa Circle Board dinner</t>
  </si>
  <si>
    <t>The Aotearoa Circle</t>
  </si>
  <si>
    <t>Auckland for attendance at World Choir Games opening ceremony</t>
  </si>
  <si>
    <t>Flights</t>
  </si>
  <si>
    <t xml:space="preserve">Auckland </t>
  </si>
  <si>
    <t>Whakatane for Ngai Tuhoe-Ministerial hui</t>
  </si>
  <si>
    <t>Whakatane</t>
  </si>
  <si>
    <t>Auckland</t>
  </si>
  <si>
    <t>Auckland for NZ Leadership Awards, Chapter Zero breakfast meeting, Aotearoa Circle Board meeting</t>
  </si>
  <si>
    <t xml:space="preserve">Auckland for meeting on AI </t>
  </si>
  <si>
    <t>Auckland for Diversity Works Awards; Christchurch for visits with MOF</t>
  </si>
  <si>
    <t>Auckland &amp; Christchurch</t>
  </si>
  <si>
    <t>Auckland for meeting with Auckland Airport; and attended Kiingi tangihanga Ngaruwahia</t>
  </si>
  <si>
    <t>Canberra</t>
  </si>
  <si>
    <t>18-21 September 2024</t>
  </si>
  <si>
    <t>Auckland to speak at Ministry for Ethnic Communities Symposium</t>
  </si>
  <si>
    <t>Flight</t>
  </si>
  <si>
    <t>28 November-2 December 2024</t>
  </si>
  <si>
    <t>28-29 August 2024</t>
  </si>
  <si>
    <t>Hotel</t>
  </si>
  <si>
    <t>Waitangi</t>
  </si>
  <si>
    <t>Waitangi to attend Te Hiku breakfast hui</t>
  </si>
  <si>
    <t>4-5 February 2025</t>
  </si>
  <si>
    <t>Waihi to attend Minerals Strategy launch</t>
  </si>
  <si>
    <t>Waihi</t>
  </si>
  <si>
    <t>30 January-2 February 2025</t>
  </si>
  <si>
    <t>Hamilton for Economic Growth strategy launch</t>
  </si>
  <si>
    <t>Hamilton</t>
  </si>
  <si>
    <t>27 February-3 March 2025</t>
  </si>
  <si>
    <t>Whangarei</t>
  </si>
  <si>
    <t>11-16 March 2025</t>
  </si>
  <si>
    <t>Auckland to attend Infrastructure Investment Summit</t>
  </si>
  <si>
    <t>27-30 March 2025</t>
  </si>
  <si>
    <t>Auckland for Chapter Zero-Aotearoa Circle breakfast hui, Datacom meeting</t>
  </si>
  <si>
    <t>Rotorua to attend TRENZ tourism briefing</t>
  </si>
  <si>
    <t>Rotorua</t>
  </si>
  <si>
    <t>15-16 May 2025</t>
  </si>
  <si>
    <t>Dunedin to attend Otago Regional Growth Summit</t>
  </si>
  <si>
    <t>Dunedin</t>
  </si>
  <si>
    <t>Auckland to attend annual Business NZ CEs dinner with MOF</t>
  </si>
  <si>
    <t>22-25 May 2025</t>
  </si>
  <si>
    <t>Auckland to attend Commerce Commission Board meeting, Contact Energy meeting</t>
  </si>
  <si>
    <t>Whakatane for Tuhoe hui with Minister for Regional Development</t>
  </si>
  <si>
    <t>31 May-5 June 2025</t>
  </si>
  <si>
    <t>Singapore</t>
  </si>
  <si>
    <t>Christchurch to attend Business NZ forum on economic growth</t>
  </si>
  <si>
    <t>Christchurch</t>
  </si>
  <si>
    <t>Taxi</t>
  </si>
  <si>
    <t>Wellington</t>
  </si>
  <si>
    <t>State dinner for President of India.  Taxi from MBIE to Government House</t>
  </si>
  <si>
    <t xml:space="preserve">Auckland  </t>
  </si>
  <si>
    <t>Canberra to attend Australia NZ Security Dialogue</t>
  </si>
  <si>
    <t>Conference venue to MBIE to attend a meeting</t>
  </si>
  <si>
    <t>MBIE back to conference venue</t>
  </si>
  <si>
    <t>Hamilton for Data iwi leaders meeting</t>
  </si>
  <si>
    <t>Parking</t>
  </si>
  <si>
    <t>Auckland to attend Auckland Business Chamber event - Immigration &amp; Economic Growth</t>
  </si>
  <si>
    <t>Whangarei for hui with Te Hiku iwi</t>
  </si>
  <si>
    <t>Parking while working at MBIE's Manukau office</t>
  </si>
  <si>
    <t>2-4 June 2025</t>
  </si>
  <si>
    <t xml:space="preserve">Singapore to attend Central Agencies Inaugural Public Sector Dialogue </t>
  </si>
  <si>
    <t>3-4 June 2025</t>
  </si>
  <si>
    <t>Meeting with CE and tour of Malaghan Institute - Taxi - MBIE to Malaghan Institute</t>
  </si>
  <si>
    <t>Meeting with CE and tour of Malaghan Institute - Taxi - Malaghan Institute to MBIE</t>
  </si>
  <si>
    <t>Phone and data charges</t>
  </si>
  <si>
    <t>Phone and data costs</t>
  </si>
  <si>
    <t>1 July 2024-30 June 2025</t>
  </si>
  <si>
    <t>None</t>
  </si>
  <si>
    <t>Breakfasts x 2</t>
  </si>
  <si>
    <t>Singapore to attend Central Agencies Inaugural Public Sector Dialogue</t>
  </si>
  <si>
    <t>Hotel - 3 nights</t>
  </si>
  <si>
    <t>Taxi - MBIE to airport</t>
  </si>
  <si>
    <t>Taxi - home to Auckland airport</t>
  </si>
  <si>
    <t>Taxi - Wellington airport to MBIE</t>
  </si>
  <si>
    <t>Taxi - MBIE to Wellington airport</t>
  </si>
  <si>
    <t xml:space="preserve">Singapore to attend Central Agencies Inaugural Public Sector Dialogue  </t>
  </si>
  <si>
    <t>Taxi - Singapore airport to hotel</t>
  </si>
  <si>
    <t>Taxi - Singapore hotel to airport</t>
  </si>
  <si>
    <t>Taxi - Wellington airport to home</t>
  </si>
  <si>
    <t xml:space="preserve">Auckland for attendance at World Choir Games opening ceremony </t>
  </si>
  <si>
    <t>Taxi - Auckland airport to venue</t>
  </si>
  <si>
    <t xml:space="preserve">Auckland for NZ Leadership Awards, Chapter Zero breakfast meeting, Aotearoa Circle Board meeting </t>
  </si>
  <si>
    <t xml:space="preserve">Auckland for Diversity Works Awards; Christchurch for visits with MOF </t>
  </si>
  <si>
    <t>Taxi - Awards venue to home</t>
  </si>
  <si>
    <t xml:space="preserve">Auckland for meeting with Auckland Airport; and attended Kiingi tangihanga Ngaruwahia </t>
  </si>
  <si>
    <t>Taxi - venue to home</t>
  </si>
  <si>
    <t>NZ Rainbow Excellence Awards</t>
  </si>
  <si>
    <t xml:space="preserve">Auckland to speak at Ministry for Ethnic Communities Symposium </t>
  </si>
  <si>
    <t xml:space="preserve">Auckland to attend annual Business NZ CEs dinner with MOF </t>
  </si>
  <si>
    <t xml:space="preserve">Waihi to attend Minerals Strategy launch </t>
  </si>
  <si>
    <t xml:space="preserve">Waitangi to attend Te Hiku breakfast hui </t>
  </si>
  <si>
    <t>Taxi - Hamilton airport to venue</t>
  </si>
  <si>
    <t xml:space="preserve">Hamilton for Economic Growth strategy launch </t>
  </si>
  <si>
    <t xml:space="preserve">Whangarei for hui with Te Hiku iwi </t>
  </si>
  <si>
    <t xml:space="preserve">Auckland to attend Infrastructure Investment Summit </t>
  </si>
  <si>
    <t>Taxi - Gala dinner to home</t>
  </si>
  <si>
    <t xml:space="preserve">Taxi - Wellington airport to home </t>
  </si>
  <si>
    <t>Parking - Wellington airport</t>
  </si>
  <si>
    <t xml:space="preserve">Rotorua to attend TRENZ tourism briefing </t>
  </si>
  <si>
    <t>Taxi - Rotorua airport to event</t>
  </si>
  <si>
    <t xml:space="preserve">Dunedin to attend Otago Regional Growth Summit </t>
  </si>
  <si>
    <t>Taxi - MBIE Dunedin office to Summit</t>
  </si>
  <si>
    <t>Taxi - Summit to airport</t>
  </si>
  <si>
    <t xml:space="preserve">Auckland to attend Commerce Commission Board meeting, Contact Energy meeting </t>
  </si>
  <si>
    <t xml:space="preserve">Whakatane for Tuhoe hui with Minister for Regional Development </t>
  </si>
  <si>
    <t>Taxi - Christchurch airport to MBIE office</t>
  </si>
  <si>
    <t xml:space="preserve">Christchurch to attend Business NZ forum on economic growth </t>
  </si>
  <si>
    <t>Taxi - MBIE office to venue</t>
  </si>
  <si>
    <t>Hotel &amp; meal</t>
  </si>
  <si>
    <t>18-19 September 2024</t>
  </si>
  <si>
    <t>Hotel - 2 nights</t>
  </si>
  <si>
    <t xml:space="preserve">Taxi - Canberra hotel to airport  </t>
  </si>
  <si>
    <t>NZ Leadership Gala Awards ticket and gala dinner</t>
  </si>
  <si>
    <t>Lunch - working lunch for 10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</si>
</sst>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0" xfId="0" applyFill="1" applyProtection="1">
      <protection locked="0"/>
    </xf>
    <xf numFmtId="15" fontId="0" fillId="10" borderId="0" xfId="0" applyNumberFormat="1" applyFill="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67"/>
  <sheetViews>
    <sheetView tabSelected="1" zoomScaleNormal="100" workbookViewId="0">
      <selection activeCell="B15" sqref="B1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122</v>
      </c>
      <c r="C2" s="151"/>
      <c r="D2" s="151"/>
      <c r="E2" s="151"/>
      <c r="F2" s="151"/>
      <c r="G2" s="46"/>
      <c r="H2" s="46"/>
      <c r="I2" s="46"/>
      <c r="J2" s="46"/>
      <c r="K2" s="46"/>
    </row>
    <row r="3" spans="1:11" ht="21" customHeight="1" x14ac:dyDescent="0.2">
      <c r="A3" s="4" t="s">
        <v>4</v>
      </c>
      <c r="B3" s="151" t="s">
        <v>120</v>
      </c>
      <c r="C3" s="151"/>
      <c r="D3" s="151"/>
      <c r="E3" s="151"/>
      <c r="F3" s="151"/>
      <c r="G3" s="46"/>
      <c r="H3" s="46"/>
      <c r="I3" s="46"/>
      <c r="J3" s="46"/>
      <c r="K3" s="46"/>
    </row>
    <row r="4" spans="1:11" ht="21" customHeight="1" x14ac:dyDescent="0.2">
      <c r="A4" s="4" t="s">
        <v>5</v>
      </c>
      <c r="B4" s="152">
        <v>45474</v>
      </c>
      <c r="C4" s="152"/>
      <c r="D4" s="152"/>
      <c r="E4" s="152"/>
      <c r="F4" s="152"/>
      <c r="G4" s="46"/>
      <c r="H4" s="46"/>
      <c r="I4" s="46"/>
      <c r="J4" s="46"/>
      <c r="K4" s="46"/>
    </row>
    <row r="5" spans="1:11" ht="21" customHeight="1" x14ac:dyDescent="0.2">
      <c r="A5" s="4" t="s">
        <v>6</v>
      </c>
      <c r="B5" s="152">
        <v>45838</v>
      </c>
      <c r="C5" s="152"/>
      <c r="D5" s="152"/>
      <c r="E5" s="152"/>
      <c r="F5" s="152"/>
      <c r="G5" s="46"/>
      <c r="H5" s="46"/>
      <c r="I5" s="46"/>
      <c r="J5" s="46"/>
      <c r="K5" s="46"/>
    </row>
    <row r="6" spans="1:11" ht="21" customHeight="1" x14ac:dyDescent="0.2">
      <c r="A6" s="4" t="s">
        <v>7</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8</v>
      </c>
      <c r="B7" s="148" t="s">
        <v>40</v>
      </c>
      <c r="C7" s="148"/>
      <c r="D7" s="148"/>
      <c r="E7" s="148"/>
      <c r="F7" s="148"/>
      <c r="G7" s="34"/>
      <c r="H7" s="46"/>
      <c r="I7" s="46"/>
      <c r="J7" s="46"/>
      <c r="K7" s="46"/>
    </row>
    <row r="8" spans="1:11" ht="21" customHeight="1" x14ac:dyDescent="0.2">
      <c r="A8" s="4" t="s">
        <v>10</v>
      </c>
      <c r="B8" s="148" t="s">
        <v>121</v>
      </c>
      <c r="C8" s="148"/>
      <c r="D8" s="148"/>
      <c r="E8" s="148"/>
      <c r="F8" s="148"/>
      <c r="G8" s="34"/>
      <c r="H8" s="46"/>
      <c r="I8" s="46"/>
      <c r="J8" s="46"/>
      <c r="K8" s="46"/>
    </row>
    <row r="9" spans="1:11" ht="66.75" customHeight="1" x14ac:dyDescent="0.2">
      <c r="A9" s="147" t="s">
        <v>11</v>
      </c>
      <c r="B9" s="147"/>
      <c r="C9" s="147"/>
      <c r="D9" s="147"/>
      <c r="E9" s="147"/>
      <c r="F9" s="147"/>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19467</v>
      </c>
      <c r="C11" s="82" t="str">
        <f>IF(Travel!B6="",A34,Travel!B6)</f>
        <v>Figures include GST (where applicable)</v>
      </c>
      <c r="D11" s="8"/>
      <c r="E11" s="10" t="s">
        <v>17</v>
      </c>
      <c r="F11" s="56">
        <f>'Gifts and benefits'!C30</f>
        <v>16</v>
      </c>
      <c r="G11" s="47"/>
      <c r="H11" s="47"/>
      <c r="I11" s="47"/>
      <c r="J11" s="47"/>
      <c r="K11" s="47"/>
    </row>
    <row r="12" spans="1:11" ht="27.75" customHeight="1" x14ac:dyDescent="0.2">
      <c r="A12" s="10" t="s">
        <v>0</v>
      </c>
      <c r="B12" s="75">
        <f>Hospitality!B15</f>
        <v>0</v>
      </c>
      <c r="C12" s="82" t="str">
        <f>IF(Hospitality!B6="",A34,Hospitality!B6)</f>
        <v>Figures include GST (where applicable)</v>
      </c>
      <c r="D12" s="8"/>
      <c r="E12" s="10" t="s">
        <v>18</v>
      </c>
      <c r="F12" s="56">
        <f>'Gifts and benefits'!C31</f>
        <v>8</v>
      </c>
      <c r="G12" s="47"/>
      <c r="H12" s="47"/>
      <c r="I12" s="47"/>
      <c r="J12" s="47"/>
      <c r="K12" s="47"/>
    </row>
    <row r="13" spans="1:11" ht="27.75" customHeight="1" x14ac:dyDescent="0.2">
      <c r="A13" s="10" t="s">
        <v>19</v>
      </c>
      <c r="B13" s="75">
        <f>'All other expenses'!B15</f>
        <v>673.16</v>
      </c>
      <c r="C13" s="82" t="str">
        <f>IF('All other expenses'!B6="",A34,'All other expenses'!B6)</f>
        <v>Figures include GST (where applicable)</v>
      </c>
      <c r="D13" s="8"/>
      <c r="E13" s="10" t="s">
        <v>20</v>
      </c>
      <c r="F13" s="56">
        <f>'Gifts and benefits'!C32</f>
        <v>8</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Travel!B29</f>
        <v>6376.45</v>
      </c>
      <c r="C15" s="84" t="str">
        <f>C11</f>
        <v>Figures include GST (where applicable)</v>
      </c>
      <c r="D15" s="8"/>
      <c r="E15" s="8"/>
      <c r="F15" s="58"/>
      <c r="G15" s="46"/>
      <c r="H15" s="46"/>
      <c r="I15" s="46"/>
      <c r="J15" s="46"/>
      <c r="K15" s="46"/>
    </row>
    <row r="16" spans="1:11" ht="27.75" customHeight="1" x14ac:dyDescent="0.2">
      <c r="A16" s="11" t="s">
        <v>22</v>
      </c>
      <c r="B16" s="77">
        <f>Travel!B94</f>
        <v>12984.08</v>
      </c>
      <c r="C16" s="84" t="str">
        <f>C11</f>
        <v>Figures include GST (where applicable)</v>
      </c>
      <c r="D16" s="59"/>
      <c r="E16" s="8"/>
      <c r="F16" s="60"/>
      <c r="G16" s="46"/>
      <c r="H16" s="46"/>
      <c r="I16" s="46"/>
      <c r="J16" s="46"/>
      <c r="K16" s="46"/>
    </row>
    <row r="17" spans="1:11" ht="27.75" customHeight="1" x14ac:dyDescent="0.2">
      <c r="A17" s="11" t="s">
        <v>23</v>
      </c>
      <c r="B17" s="77">
        <f>Travel!B107</f>
        <v>106.47</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COUNT(Travel!B12:B28)</f>
        <v>13</v>
      </c>
      <c r="C55" s="90"/>
      <c r="D55" s="90">
        <f>COUNTIF(Travel!D12:D28,"*")</f>
        <v>13</v>
      </c>
      <c r="E55" s="91"/>
      <c r="F55" s="91" t="b">
        <f>MIN(B55,D55)=MAX(B55,D55)</f>
        <v>1</v>
      </c>
      <c r="G55" s="46"/>
      <c r="H55" s="46"/>
      <c r="I55" s="46"/>
      <c r="J55" s="46"/>
      <c r="K55" s="46"/>
    </row>
    <row r="56" spans="1:11" hidden="1" x14ac:dyDescent="0.2">
      <c r="A56" s="100" t="s">
        <v>56</v>
      </c>
      <c r="B56" s="90">
        <f>COUNT(Travel!B33:B93)</f>
        <v>58</v>
      </c>
      <c r="C56" s="90"/>
      <c r="D56" s="90">
        <f>COUNTIF(Travel!D33:D93,"*")</f>
        <v>58</v>
      </c>
      <c r="E56" s="91"/>
      <c r="F56" s="91" t="b">
        <f>MIN(B56,D56)=MAX(B56,D56)</f>
        <v>1</v>
      </c>
    </row>
    <row r="57" spans="1:11" hidden="1" x14ac:dyDescent="0.2">
      <c r="A57" s="101"/>
      <c r="B57" s="90">
        <f>COUNT(Travel!B98:B106)</f>
        <v>6</v>
      </c>
      <c r="C57" s="90"/>
      <c r="D57" s="90">
        <f>COUNTIF(Travel!D98:D106,"*")</f>
        <v>6</v>
      </c>
      <c r="E57" s="91"/>
      <c r="F57" s="91" t="b">
        <f>MIN(B57,D57)=MAX(B57,D57)</f>
        <v>1</v>
      </c>
    </row>
    <row r="58" spans="1:11" hidden="1" x14ac:dyDescent="0.2">
      <c r="A58" s="102" t="s">
        <v>57</v>
      </c>
      <c r="B58" s="92">
        <f>COUNT(Hospitality!B11:B14)</f>
        <v>0</v>
      </c>
      <c r="C58" s="92"/>
      <c r="D58" s="92">
        <f>COUNTIF(Hospitality!D11:D14,"*")</f>
        <v>0</v>
      </c>
      <c r="E58" s="93"/>
      <c r="F58" s="93" t="b">
        <f>MIN(B58,D58)=MAX(B58,D58)</f>
        <v>1</v>
      </c>
    </row>
    <row r="59" spans="1:11" hidden="1" x14ac:dyDescent="0.2">
      <c r="A59" s="103" t="s">
        <v>58</v>
      </c>
      <c r="B59" s="91">
        <f>COUNT('All other expenses'!B11:B14)</f>
        <v>1</v>
      </c>
      <c r="C59" s="91"/>
      <c r="D59" s="91">
        <f>COUNTIF('All other expenses'!D11:D14,"*")</f>
        <v>1</v>
      </c>
      <c r="E59" s="91"/>
      <c r="F59" s="91" t="b">
        <f>MIN(B59,D59)=MAX(B59,D59)</f>
        <v>1</v>
      </c>
    </row>
    <row r="60" spans="1:11" hidden="1" x14ac:dyDescent="0.2">
      <c r="A60" s="102" t="s">
        <v>59</v>
      </c>
      <c r="B60" s="92">
        <f>COUNTIF('Gifts and benefits'!B11:B29,"*")</f>
        <v>16</v>
      </c>
      <c r="C60" s="92">
        <f>COUNTIF('Gifts and benefits'!C11:C29,"*")</f>
        <v>16</v>
      </c>
      <c r="D60" s="92"/>
      <c r="E60" s="92">
        <f>COUNTA('Gifts and benefits'!E11:E29)</f>
        <v>8</v>
      </c>
      <c r="F60" s="93" t="b">
        <f>MIN(B60,C60,E60)=MAX(B60,C60,E60)</f>
        <v>0</v>
      </c>
    </row>
    <row r="61" spans="1:11" x14ac:dyDescent="0.2"/>
    <row r="65" s="16" customFormat="1" hidden="1" x14ac:dyDescent="0.2"/>
    <row r="66" s="16" customFormat="1" hidden="1" x14ac:dyDescent="0.2"/>
    <row r="67" s="16" customFormat="1"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319"/>
  <sheetViews>
    <sheetView topLeftCell="A82" zoomScaleNormal="100" workbookViewId="0">
      <selection activeCell="C19" sqref="C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60</v>
      </c>
      <c r="B1" s="150"/>
      <c r="C1" s="150"/>
      <c r="D1" s="150"/>
      <c r="E1" s="150"/>
      <c r="F1" s="46"/>
    </row>
    <row r="2" spans="1:6" ht="21" customHeight="1" x14ac:dyDescent="0.2">
      <c r="A2" s="4" t="s">
        <v>3</v>
      </c>
      <c r="B2" s="153" t="str">
        <f>'Summary and sign-off'!B2:F2</f>
        <v xml:space="preserve">Ministry of Business, Innovation &amp; Employment </v>
      </c>
      <c r="C2" s="153"/>
      <c r="D2" s="153"/>
      <c r="E2" s="153"/>
      <c r="F2" s="46"/>
    </row>
    <row r="3" spans="1:6" ht="21" customHeight="1" x14ac:dyDescent="0.2">
      <c r="A3" s="4" t="s">
        <v>61</v>
      </c>
      <c r="B3" s="153" t="str">
        <f>'Summary and sign-off'!B3:F3</f>
        <v>Carolyn Tremain</v>
      </c>
      <c r="C3" s="153"/>
      <c r="D3" s="153"/>
      <c r="E3" s="153"/>
      <c r="F3" s="46"/>
    </row>
    <row r="4" spans="1:6" ht="21" customHeight="1" x14ac:dyDescent="0.2">
      <c r="A4" s="4" t="s">
        <v>62</v>
      </c>
      <c r="B4" s="153">
        <f>'Summary and sign-off'!B4:F4</f>
        <v>45474</v>
      </c>
      <c r="C4" s="153"/>
      <c r="D4" s="153"/>
      <c r="E4" s="153"/>
      <c r="F4" s="46"/>
    </row>
    <row r="5" spans="1:6" ht="21" customHeight="1" x14ac:dyDescent="0.2">
      <c r="A5" s="4" t="s">
        <v>63</v>
      </c>
      <c r="B5" s="153">
        <f>'Summary and sign-off'!B5:F5</f>
        <v>45838</v>
      </c>
      <c r="C5" s="153"/>
      <c r="D5" s="153"/>
      <c r="E5" s="153"/>
      <c r="F5" s="46"/>
    </row>
    <row r="6" spans="1:6" ht="21" customHeight="1" x14ac:dyDescent="0.2">
      <c r="A6" s="4" t="s">
        <v>64</v>
      </c>
      <c r="B6" s="148" t="s">
        <v>31</v>
      </c>
      <c r="C6" s="148"/>
      <c r="D6" s="148"/>
      <c r="E6" s="148"/>
      <c r="F6" s="46"/>
    </row>
    <row r="7" spans="1:6" ht="21" customHeight="1" x14ac:dyDescent="0.2">
      <c r="A7" s="4" t="s">
        <v>7</v>
      </c>
      <c r="B7" s="148" t="s">
        <v>34</v>
      </c>
      <c r="C7" s="148"/>
      <c r="D7" s="148"/>
      <c r="E7" s="148"/>
      <c r="F7" s="46"/>
    </row>
    <row r="8" spans="1:6" ht="36" customHeight="1" x14ac:dyDescent="0.2">
      <c r="A8" s="156" t="s">
        <v>65</v>
      </c>
      <c r="B8" s="157"/>
      <c r="C8" s="157"/>
      <c r="D8" s="157"/>
      <c r="E8" s="157"/>
      <c r="F8" s="22"/>
    </row>
    <row r="9" spans="1:6" ht="36" customHeight="1" x14ac:dyDescent="0.2">
      <c r="A9" s="158" t="s">
        <v>66</v>
      </c>
      <c r="B9" s="159"/>
      <c r="C9" s="159"/>
      <c r="D9" s="159"/>
      <c r="E9" s="159"/>
      <c r="F9" s="22"/>
    </row>
    <row r="10" spans="1:6" ht="24.75" customHeight="1" x14ac:dyDescent="0.2">
      <c r="A10" s="155" t="s">
        <v>67</v>
      </c>
      <c r="B10" s="160"/>
      <c r="C10" s="155"/>
      <c r="D10" s="155"/>
      <c r="E10" s="155"/>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11"/>
      <c r="B13" s="112"/>
      <c r="C13" s="113"/>
      <c r="D13" s="113"/>
      <c r="E13" s="114"/>
      <c r="F13" s="1"/>
    </row>
    <row r="14" spans="1:6" s="68" customFormat="1" x14ac:dyDescent="0.2">
      <c r="A14" s="133">
        <v>45552</v>
      </c>
      <c r="B14" s="134">
        <v>57.7</v>
      </c>
      <c r="C14" s="135" t="s">
        <v>203</v>
      </c>
      <c r="D14" s="135" t="s">
        <v>223</v>
      </c>
      <c r="E14" s="136" t="s">
        <v>200</v>
      </c>
      <c r="F14" s="1"/>
    </row>
    <row r="15" spans="1:6" s="68" customFormat="1" x14ac:dyDescent="0.2">
      <c r="A15" s="133">
        <v>45553</v>
      </c>
      <c r="B15" s="134">
        <v>131.9</v>
      </c>
      <c r="C15" s="135" t="s">
        <v>203</v>
      </c>
      <c r="D15" s="135" t="s">
        <v>224</v>
      </c>
      <c r="E15" s="136" t="s">
        <v>159</v>
      </c>
      <c r="F15" s="1"/>
    </row>
    <row r="16" spans="1:6" s="68" customFormat="1" x14ac:dyDescent="0.2">
      <c r="A16" s="133" t="s">
        <v>166</v>
      </c>
      <c r="B16" s="134">
        <v>1602.64</v>
      </c>
      <c r="C16" s="135" t="s">
        <v>203</v>
      </c>
      <c r="D16" s="135" t="s">
        <v>155</v>
      </c>
      <c r="E16" s="136" t="s">
        <v>165</v>
      </c>
      <c r="F16" s="1"/>
    </row>
    <row r="17" spans="1:6" s="68" customFormat="1" x14ac:dyDescent="0.2">
      <c r="A17" s="133" t="s">
        <v>261</v>
      </c>
      <c r="B17" s="134">
        <v>755.92</v>
      </c>
      <c r="C17" s="135" t="s">
        <v>203</v>
      </c>
      <c r="D17" s="135" t="s">
        <v>262</v>
      </c>
      <c r="E17" s="136" t="s">
        <v>165</v>
      </c>
      <c r="F17" s="1"/>
    </row>
    <row r="18" spans="1:6" s="68" customFormat="1" x14ac:dyDescent="0.2">
      <c r="A18" s="133">
        <v>45555</v>
      </c>
      <c r="B18" s="134">
        <v>26.95</v>
      </c>
      <c r="C18" s="135" t="s">
        <v>203</v>
      </c>
      <c r="D18" s="135" t="s">
        <v>263</v>
      </c>
      <c r="E18" s="136" t="s">
        <v>165</v>
      </c>
      <c r="F18" s="1"/>
    </row>
    <row r="19" spans="1:6" s="68" customFormat="1" x14ac:dyDescent="0.2">
      <c r="A19" s="133">
        <v>45558</v>
      </c>
      <c r="B19" s="134">
        <v>68.44</v>
      </c>
      <c r="C19" s="135" t="s">
        <v>203</v>
      </c>
      <c r="D19" s="135" t="s">
        <v>225</v>
      </c>
      <c r="E19" s="136" t="s">
        <v>200</v>
      </c>
      <c r="F19" s="1"/>
    </row>
    <row r="20" spans="1:6" s="68" customFormat="1" x14ac:dyDescent="0.2">
      <c r="A20" s="133">
        <v>45806</v>
      </c>
      <c r="B20" s="134">
        <v>57.3</v>
      </c>
      <c r="C20" s="135" t="s">
        <v>212</v>
      </c>
      <c r="D20" s="135" t="s">
        <v>226</v>
      </c>
      <c r="E20" s="136" t="s">
        <v>200</v>
      </c>
      <c r="F20" s="1"/>
    </row>
    <row r="21" spans="1:6" s="68" customFormat="1" x14ac:dyDescent="0.2">
      <c r="A21" s="133" t="s">
        <v>195</v>
      </c>
      <c r="B21" s="134">
        <v>2566.23</v>
      </c>
      <c r="C21" s="135" t="s">
        <v>212</v>
      </c>
      <c r="D21" s="135" t="s">
        <v>155</v>
      </c>
      <c r="E21" s="136" t="s">
        <v>196</v>
      </c>
      <c r="F21" s="1"/>
    </row>
    <row r="22" spans="1:6" s="68" customFormat="1" x14ac:dyDescent="0.2">
      <c r="A22" s="133">
        <v>45808</v>
      </c>
      <c r="B22" s="134">
        <v>77.599999999999994</v>
      </c>
      <c r="C22" s="135" t="s">
        <v>227</v>
      </c>
      <c r="D22" s="135" t="s">
        <v>228</v>
      </c>
      <c r="E22" s="136" t="s">
        <v>196</v>
      </c>
      <c r="F22" s="1"/>
    </row>
    <row r="23" spans="1:6" s="68" customFormat="1" x14ac:dyDescent="0.2">
      <c r="A23" s="133" t="s">
        <v>211</v>
      </c>
      <c r="B23" s="134">
        <v>866.66</v>
      </c>
      <c r="C23" s="135" t="s">
        <v>221</v>
      </c>
      <c r="D23" s="135" t="s">
        <v>222</v>
      </c>
      <c r="E23" s="136" t="s">
        <v>196</v>
      </c>
      <c r="F23" s="1"/>
    </row>
    <row r="24" spans="1:6" s="68" customFormat="1" x14ac:dyDescent="0.2">
      <c r="A24" s="133" t="s">
        <v>213</v>
      </c>
      <c r="B24" s="134">
        <v>81.88</v>
      </c>
      <c r="C24" s="135" t="s">
        <v>221</v>
      </c>
      <c r="D24" s="135" t="s">
        <v>220</v>
      </c>
      <c r="E24" s="136" t="s">
        <v>196</v>
      </c>
      <c r="F24" s="1"/>
    </row>
    <row r="25" spans="1:6" s="68" customFormat="1" x14ac:dyDescent="0.2">
      <c r="A25" s="133">
        <v>45813</v>
      </c>
      <c r="B25" s="134">
        <v>39.53</v>
      </c>
      <c r="C25" s="135" t="s">
        <v>212</v>
      </c>
      <c r="D25" s="135" t="s">
        <v>229</v>
      </c>
      <c r="E25" s="136" t="s">
        <v>196</v>
      </c>
      <c r="F25" s="1"/>
    </row>
    <row r="26" spans="1:6" s="68" customFormat="1" x14ac:dyDescent="0.2">
      <c r="A26" s="133">
        <v>45816</v>
      </c>
      <c r="B26" s="134">
        <v>43.7</v>
      </c>
      <c r="C26" s="135" t="s">
        <v>227</v>
      </c>
      <c r="D26" s="135" t="s">
        <v>230</v>
      </c>
      <c r="E26" s="136" t="s">
        <v>200</v>
      </c>
      <c r="F26" s="1"/>
    </row>
    <row r="27" spans="1:6" s="68" customFormat="1" x14ac:dyDescent="0.2">
      <c r="A27" s="137"/>
      <c r="B27" s="134"/>
      <c r="C27" s="135"/>
      <c r="D27" s="135"/>
      <c r="E27" s="136"/>
      <c r="F27" s="1"/>
    </row>
    <row r="28" spans="1:6" s="68" customFormat="1" hidden="1" x14ac:dyDescent="0.2">
      <c r="A28" s="120"/>
      <c r="B28" s="121"/>
      <c r="C28" s="122"/>
      <c r="D28" s="122"/>
      <c r="E28" s="123"/>
      <c r="F28" s="1"/>
    </row>
    <row r="29" spans="1:6" ht="19.5" customHeight="1" x14ac:dyDescent="0.2">
      <c r="A29" s="86" t="s">
        <v>73</v>
      </c>
      <c r="B29" s="87">
        <f>SUM(B12:B28)</f>
        <v>6376.45</v>
      </c>
      <c r="C29" s="144" t="str">
        <f>IF(SUBTOTAL(3,B12:B28)=SUBTOTAL(103,B12:B28),'Summary and sign-off'!$A$48,'Summary and sign-off'!$A$49)</f>
        <v>Check - there are no hidden rows with data</v>
      </c>
      <c r="D29" s="154" t="str">
        <f>IF('Summary and sign-off'!F55='Summary and sign-off'!F54,'Summary and sign-off'!A51,'Summary and sign-off'!A50)</f>
        <v>Check - each entry provides sufficient information</v>
      </c>
      <c r="E29" s="154"/>
      <c r="F29" s="46"/>
    </row>
    <row r="30" spans="1:6" ht="10.5" customHeight="1" x14ac:dyDescent="0.2">
      <c r="A30" s="27"/>
      <c r="B30" s="22"/>
      <c r="C30" s="27"/>
      <c r="D30" s="27"/>
      <c r="E30" s="27"/>
      <c r="F30" s="27"/>
    </row>
    <row r="31" spans="1:6" ht="24.75" customHeight="1" x14ac:dyDescent="0.2">
      <c r="A31" s="155" t="s">
        <v>74</v>
      </c>
      <c r="B31" s="155"/>
      <c r="C31" s="155"/>
      <c r="D31" s="155"/>
      <c r="E31" s="155"/>
      <c r="F31" s="47"/>
    </row>
    <row r="32" spans="1:6" ht="27" customHeight="1" x14ac:dyDescent="0.2">
      <c r="A32" s="35" t="s">
        <v>68</v>
      </c>
      <c r="B32" s="35" t="s">
        <v>13</v>
      </c>
      <c r="C32" s="35" t="s">
        <v>75</v>
      </c>
      <c r="D32" s="35" t="s">
        <v>71</v>
      </c>
      <c r="E32" s="35" t="s">
        <v>72</v>
      </c>
      <c r="F32" s="48"/>
    </row>
    <row r="33" spans="1:6" s="68" customFormat="1" hidden="1" x14ac:dyDescent="0.2">
      <c r="A33" s="111"/>
      <c r="B33" s="112"/>
      <c r="C33" s="113"/>
      <c r="D33" s="113"/>
      <c r="E33" s="114"/>
      <c r="F33" s="1"/>
    </row>
    <row r="34" spans="1:6" s="68" customFormat="1" x14ac:dyDescent="0.2">
      <c r="A34" s="133">
        <v>45483</v>
      </c>
      <c r="B34" s="134">
        <v>53.9</v>
      </c>
      <c r="C34" s="135" t="s">
        <v>154</v>
      </c>
      <c r="D34" s="135" t="s">
        <v>226</v>
      </c>
      <c r="E34" s="136" t="s">
        <v>200</v>
      </c>
      <c r="F34" s="1"/>
    </row>
    <row r="35" spans="1:6" s="68" customFormat="1" x14ac:dyDescent="0.2">
      <c r="A35" s="133">
        <v>45483</v>
      </c>
      <c r="B35" s="134">
        <v>391.03</v>
      </c>
      <c r="C35" s="135" t="s">
        <v>154</v>
      </c>
      <c r="D35" s="135" t="s">
        <v>155</v>
      </c>
      <c r="E35" s="136" t="s">
        <v>156</v>
      </c>
      <c r="F35" s="1"/>
    </row>
    <row r="36" spans="1:6" s="68" customFormat="1" x14ac:dyDescent="0.2">
      <c r="A36" s="133">
        <v>45483</v>
      </c>
      <c r="B36" s="134">
        <v>112.7</v>
      </c>
      <c r="C36" s="135" t="s">
        <v>231</v>
      </c>
      <c r="D36" s="135" t="s">
        <v>232</v>
      </c>
      <c r="E36" s="136" t="s">
        <v>156</v>
      </c>
      <c r="F36" s="1"/>
    </row>
    <row r="37" spans="1:6" s="68" customFormat="1" x14ac:dyDescent="0.2">
      <c r="A37" s="133">
        <v>45488</v>
      </c>
      <c r="B37" s="134">
        <v>55.4</v>
      </c>
      <c r="C37" s="135" t="s">
        <v>231</v>
      </c>
      <c r="D37" s="135" t="s">
        <v>225</v>
      </c>
      <c r="E37" s="136" t="s">
        <v>200</v>
      </c>
      <c r="F37" s="1"/>
    </row>
    <row r="38" spans="1:6" s="68" customFormat="1" x14ac:dyDescent="0.2">
      <c r="A38" s="133">
        <v>45499</v>
      </c>
      <c r="B38" s="134">
        <v>597.52</v>
      </c>
      <c r="C38" s="135" t="s">
        <v>157</v>
      </c>
      <c r="D38" s="135" t="s">
        <v>155</v>
      </c>
      <c r="E38" s="136" t="s">
        <v>158</v>
      </c>
      <c r="F38" s="1"/>
    </row>
    <row r="39" spans="1:6" s="68" customFormat="1" x14ac:dyDescent="0.2">
      <c r="A39" s="133">
        <v>45499</v>
      </c>
      <c r="B39" s="134">
        <v>189</v>
      </c>
      <c r="C39" s="135" t="s">
        <v>157</v>
      </c>
      <c r="D39" s="135" t="s">
        <v>171</v>
      </c>
      <c r="E39" s="136" t="s">
        <v>158</v>
      </c>
      <c r="F39" s="1"/>
    </row>
    <row r="40" spans="1:6" s="68" customFormat="1" ht="25.5" x14ac:dyDescent="0.2">
      <c r="A40" s="133">
        <v>45519</v>
      </c>
      <c r="B40" s="134">
        <v>659.87</v>
      </c>
      <c r="C40" s="135" t="s">
        <v>160</v>
      </c>
      <c r="D40" s="135" t="s">
        <v>155</v>
      </c>
      <c r="E40" s="136" t="s">
        <v>159</v>
      </c>
      <c r="F40" s="1"/>
    </row>
    <row r="41" spans="1:6" s="68" customFormat="1" ht="25.5" x14ac:dyDescent="0.2">
      <c r="A41" s="133">
        <v>45519</v>
      </c>
      <c r="B41" s="134">
        <v>97.5</v>
      </c>
      <c r="C41" s="135" t="s">
        <v>160</v>
      </c>
      <c r="D41" s="135" t="s">
        <v>232</v>
      </c>
      <c r="E41" s="136" t="s">
        <v>159</v>
      </c>
      <c r="F41" s="1"/>
    </row>
    <row r="42" spans="1:6" s="68" customFormat="1" ht="25.5" x14ac:dyDescent="0.2">
      <c r="A42" s="133">
        <v>45523</v>
      </c>
      <c r="B42" s="134">
        <v>63.4</v>
      </c>
      <c r="C42" s="135" t="s">
        <v>233</v>
      </c>
      <c r="D42" s="135" t="s">
        <v>225</v>
      </c>
      <c r="E42" s="136" t="s">
        <v>200</v>
      </c>
      <c r="F42" s="1"/>
    </row>
    <row r="43" spans="1:6" s="68" customFormat="1" x14ac:dyDescent="0.2">
      <c r="A43" s="133">
        <v>45526</v>
      </c>
      <c r="B43" s="134">
        <v>446</v>
      </c>
      <c r="C43" s="135" t="s">
        <v>161</v>
      </c>
      <c r="D43" s="135" t="s">
        <v>155</v>
      </c>
      <c r="E43" s="136" t="s">
        <v>159</v>
      </c>
      <c r="F43" s="1"/>
    </row>
    <row r="44" spans="1:6" s="68" customFormat="1" x14ac:dyDescent="0.2">
      <c r="A44" s="133">
        <v>45532</v>
      </c>
      <c r="B44" s="134">
        <v>69.599999999999994</v>
      </c>
      <c r="C44" s="135" t="s">
        <v>234</v>
      </c>
      <c r="D44" s="135" t="s">
        <v>226</v>
      </c>
      <c r="E44" s="136" t="s">
        <v>200</v>
      </c>
      <c r="F44" s="1"/>
    </row>
    <row r="45" spans="1:6" s="68" customFormat="1" ht="25.5" x14ac:dyDescent="0.2">
      <c r="A45" s="133" t="s">
        <v>170</v>
      </c>
      <c r="B45" s="134">
        <v>887.87</v>
      </c>
      <c r="C45" s="135" t="s">
        <v>162</v>
      </c>
      <c r="D45" s="135" t="s">
        <v>155</v>
      </c>
      <c r="E45" s="136" t="s">
        <v>163</v>
      </c>
      <c r="F45" s="1"/>
    </row>
    <row r="46" spans="1:6" s="68" customFormat="1" x14ac:dyDescent="0.2">
      <c r="A46" s="133">
        <v>45532</v>
      </c>
      <c r="B46" s="134">
        <v>48</v>
      </c>
      <c r="C46" s="135" t="s">
        <v>234</v>
      </c>
      <c r="D46" s="135" t="s">
        <v>235</v>
      </c>
      <c r="E46" s="136" t="s">
        <v>202</v>
      </c>
      <c r="F46" s="1"/>
    </row>
    <row r="47" spans="1:6" s="68" customFormat="1" x14ac:dyDescent="0.2">
      <c r="A47" s="133">
        <v>45537</v>
      </c>
      <c r="B47" s="134">
        <v>62.32</v>
      </c>
      <c r="C47" s="135" t="s">
        <v>234</v>
      </c>
      <c r="D47" s="135" t="s">
        <v>225</v>
      </c>
      <c r="E47" s="136" t="s">
        <v>200</v>
      </c>
      <c r="F47" s="1"/>
    </row>
    <row r="48" spans="1:6" s="68" customFormat="1" ht="25.5" x14ac:dyDescent="0.2">
      <c r="A48" s="133">
        <v>45543</v>
      </c>
      <c r="B48" s="134">
        <v>307.37</v>
      </c>
      <c r="C48" s="135" t="s">
        <v>164</v>
      </c>
      <c r="D48" s="135" t="s">
        <v>155</v>
      </c>
      <c r="E48" s="136" t="s">
        <v>159</v>
      </c>
      <c r="F48" s="1"/>
    </row>
    <row r="49" spans="1:6" s="68" customFormat="1" ht="25.5" x14ac:dyDescent="0.2">
      <c r="A49" s="133">
        <v>45543</v>
      </c>
      <c r="B49" s="134">
        <v>49.9</v>
      </c>
      <c r="C49" s="135" t="s">
        <v>236</v>
      </c>
      <c r="D49" s="135" t="s">
        <v>230</v>
      </c>
      <c r="E49" s="136" t="s">
        <v>200</v>
      </c>
      <c r="F49" s="1"/>
    </row>
    <row r="50" spans="1:6" s="68" customFormat="1" x14ac:dyDescent="0.2">
      <c r="A50" s="133">
        <v>45568</v>
      </c>
      <c r="B50" s="134">
        <v>111.32</v>
      </c>
      <c r="C50" s="135" t="s">
        <v>238</v>
      </c>
      <c r="D50" s="135" t="s">
        <v>237</v>
      </c>
      <c r="E50" s="136" t="s">
        <v>159</v>
      </c>
      <c r="F50" s="1"/>
    </row>
    <row r="51" spans="1:6" s="68" customFormat="1" x14ac:dyDescent="0.2">
      <c r="A51" s="133">
        <v>45572</v>
      </c>
      <c r="B51" s="134">
        <v>66.5</v>
      </c>
      <c r="C51" s="135" t="s">
        <v>238</v>
      </c>
      <c r="D51" s="135" t="s">
        <v>225</v>
      </c>
      <c r="E51" s="136" t="s">
        <v>200</v>
      </c>
      <c r="F51" s="1"/>
    </row>
    <row r="52" spans="1:6" s="68" customFormat="1" x14ac:dyDescent="0.2">
      <c r="A52" s="133">
        <v>45581</v>
      </c>
      <c r="B52" s="134">
        <v>102</v>
      </c>
      <c r="C52" s="135" t="s">
        <v>167</v>
      </c>
      <c r="D52" s="135" t="s">
        <v>168</v>
      </c>
      <c r="E52" s="136" t="s">
        <v>159</v>
      </c>
      <c r="F52" s="1"/>
    </row>
    <row r="53" spans="1:6" s="68" customFormat="1" x14ac:dyDescent="0.2">
      <c r="A53" s="133">
        <v>45581</v>
      </c>
      <c r="B53" s="134">
        <v>54</v>
      </c>
      <c r="C53" s="135" t="s">
        <v>239</v>
      </c>
      <c r="D53" s="135" t="s">
        <v>225</v>
      </c>
      <c r="E53" s="136" t="s">
        <v>200</v>
      </c>
      <c r="F53" s="1"/>
    </row>
    <row r="54" spans="1:6" s="68" customFormat="1" x14ac:dyDescent="0.2">
      <c r="A54" s="146">
        <v>45624</v>
      </c>
      <c r="B54" s="134">
        <v>56.1</v>
      </c>
      <c r="C54" s="135" t="s">
        <v>240</v>
      </c>
      <c r="D54" s="135" t="s">
        <v>226</v>
      </c>
      <c r="E54" s="136" t="s">
        <v>200</v>
      </c>
      <c r="F54" s="1"/>
    </row>
    <row r="55" spans="1:6" s="68" customFormat="1" x14ac:dyDescent="0.2">
      <c r="A55" s="133" t="s">
        <v>169</v>
      </c>
      <c r="B55" s="134">
        <v>462.98</v>
      </c>
      <c r="C55" s="135" t="s">
        <v>191</v>
      </c>
      <c r="D55" s="135" t="s">
        <v>155</v>
      </c>
      <c r="E55" s="136" t="s">
        <v>159</v>
      </c>
      <c r="F55" s="1"/>
    </row>
    <row r="56" spans="1:6" s="68" customFormat="1" x14ac:dyDescent="0.2">
      <c r="A56" s="133">
        <v>45624</v>
      </c>
      <c r="B56" s="134">
        <v>97.5</v>
      </c>
      <c r="C56" s="135" t="s">
        <v>240</v>
      </c>
      <c r="D56" s="135" t="s">
        <v>232</v>
      </c>
      <c r="E56" s="136" t="s">
        <v>159</v>
      </c>
      <c r="F56" s="1"/>
    </row>
    <row r="57" spans="1:6" s="68" customFormat="1" x14ac:dyDescent="0.2">
      <c r="A57" s="133">
        <v>45679</v>
      </c>
      <c r="B57" s="134">
        <v>14.6</v>
      </c>
      <c r="C57" s="135" t="s">
        <v>206</v>
      </c>
      <c r="D57" s="135" t="s">
        <v>207</v>
      </c>
      <c r="E57" s="136" t="s">
        <v>179</v>
      </c>
      <c r="F57" s="1"/>
    </row>
    <row r="58" spans="1:6" s="68" customFormat="1" x14ac:dyDescent="0.2">
      <c r="A58" s="133">
        <v>45687</v>
      </c>
      <c r="B58" s="134">
        <v>59.3</v>
      </c>
      <c r="C58" s="135" t="s">
        <v>241</v>
      </c>
      <c r="D58" s="135" t="s">
        <v>226</v>
      </c>
      <c r="E58" s="136" t="s">
        <v>200</v>
      </c>
      <c r="F58" s="1"/>
    </row>
    <row r="59" spans="1:6" s="68" customFormat="1" x14ac:dyDescent="0.2">
      <c r="A59" s="133" t="s">
        <v>177</v>
      </c>
      <c r="B59" s="134">
        <v>421.71</v>
      </c>
      <c r="C59" s="135" t="s">
        <v>175</v>
      </c>
      <c r="D59" s="135" t="s">
        <v>168</v>
      </c>
      <c r="E59" s="136" t="s">
        <v>176</v>
      </c>
      <c r="F59" s="1"/>
    </row>
    <row r="60" spans="1:6" s="68" customFormat="1" x14ac:dyDescent="0.2">
      <c r="A60" s="133">
        <v>45691</v>
      </c>
      <c r="B60" s="134">
        <v>57.9</v>
      </c>
      <c r="C60" s="135" t="s">
        <v>242</v>
      </c>
      <c r="D60" s="135" t="s">
        <v>226</v>
      </c>
      <c r="E60" s="136" t="s">
        <v>200</v>
      </c>
      <c r="F60" s="1"/>
    </row>
    <row r="61" spans="1:6" s="68" customFormat="1" x14ac:dyDescent="0.2">
      <c r="A61" s="133">
        <v>45691</v>
      </c>
      <c r="B61" s="134">
        <v>358.89</v>
      </c>
      <c r="C61" s="135" t="s">
        <v>173</v>
      </c>
      <c r="D61" s="135" t="s">
        <v>168</v>
      </c>
      <c r="E61" s="136" t="s">
        <v>172</v>
      </c>
      <c r="F61" s="1"/>
    </row>
    <row r="62" spans="1:6" s="68" customFormat="1" x14ac:dyDescent="0.2">
      <c r="A62" s="133" t="s">
        <v>174</v>
      </c>
      <c r="B62" s="134">
        <v>182</v>
      </c>
      <c r="C62" s="135" t="s">
        <v>173</v>
      </c>
      <c r="D62" s="135" t="s">
        <v>171</v>
      </c>
      <c r="E62" s="136" t="s">
        <v>172</v>
      </c>
      <c r="F62" s="1"/>
    </row>
    <row r="63" spans="1:6" s="68" customFormat="1" ht="25.5" x14ac:dyDescent="0.2">
      <c r="A63" s="133">
        <v>45697</v>
      </c>
      <c r="B63" s="134">
        <v>18.600000000000001</v>
      </c>
      <c r="C63" s="135" t="s">
        <v>208</v>
      </c>
      <c r="D63" s="135" t="s">
        <v>207</v>
      </c>
      <c r="E63" s="136" t="s">
        <v>159</v>
      </c>
      <c r="F63" s="1"/>
    </row>
    <row r="64" spans="1:6" s="68" customFormat="1" x14ac:dyDescent="0.2">
      <c r="A64" s="133">
        <v>45697</v>
      </c>
      <c r="B64" s="134">
        <v>66.91</v>
      </c>
      <c r="C64" s="135" t="s">
        <v>242</v>
      </c>
      <c r="D64" s="135" t="s">
        <v>230</v>
      </c>
      <c r="E64" s="136" t="s">
        <v>200</v>
      </c>
      <c r="F64" s="1"/>
    </row>
    <row r="65" spans="1:6" s="68" customFormat="1" x14ac:dyDescent="0.2">
      <c r="A65" s="133">
        <v>45701</v>
      </c>
      <c r="B65" s="134">
        <v>403.54</v>
      </c>
      <c r="C65" s="135" t="s">
        <v>178</v>
      </c>
      <c r="D65" s="135" t="s">
        <v>155</v>
      </c>
      <c r="E65" s="136" t="s">
        <v>179</v>
      </c>
      <c r="F65" s="1"/>
    </row>
    <row r="66" spans="1:6" s="68" customFormat="1" x14ac:dyDescent="0.2">
      <c r="A66" s="133">
        <v>45701</v>
      </c>
      <c r="B66" s="134">
        <v>67.099999999999994</v>
      </c>
      <c r="C66" s="135" t="s">
        <v>244</v>
      </c>
      <c r="D66" s="135" t="s">
        <v>243</v>
      </c>
      <c r="E66" s="136" t="s">
        <v>179</v>
      </c>
      <c r="F66" s="1"/>
    </row>
    <row r="67" spans="1:6" s="68" customFormat="1" x14ac:dyDescent="0.2">
      <c r="A67" s="133">
        <v>45715</v>
      </c>
      <c r="B67" s="134">
        <v>55.8</v>
      </c>
      <c r="C67" s="135" t="s">
        <v>245</v>
      </c>
      <c r="D67" s="135" t="s">
        <v>226</v>
      </c>
      <c r="E67" s="136" t="s">
        <v>200</v>
      </c>
      <c r="F67" s="1"/>
    </row>
    <row r="68" spans="1:6" s="68" customFormat="1" x14ac:dyDescent="0.2">
      <c r="A68" s="133" t="s">
        <v>180</v>
      </c>
      <c r="B68" s="134">
        <v>310</v>
      </c>
      <c r="C68" s="135" t="s">
        <v>209</v>
      </c>
      <c r="D68" s="135" t="s">
        <v>155</v>
      </c>
      <c r="E68" s="136" t="s">
        <v>181</v>
      </c>
      <c r="F68" s="1"/>
    </row>
    <row r="69" spans="1:6" s="68" customFormat="1" x14ac:dyDescent="0.2">
      <c r="A69" s="133">
        <v>45716</v>
      </c>
      <c r="B69" s="134">
        <v>100</v>
      </c>
      <c r="C69" s="135" t="s">
        <v>245</v>
      </c>
      <c r="D69" s="135" t="s">
        <v>265</v>
      </c>
      <c r="E69" s="136" t="s">
        <v>181</v>
      </c>
      <c r="F69" s="1"/>
    </row>
    <row r="70" spans="1:6" s="68" customFormat="1" x14ac:dyDescent="0.2">
      <c r="A70" s="133">
        <v>45727</v>
      </c>
      <c r="B70" s="134">
        <v>60.3</v>
      </c>
      <c r="C70" s="135" t="s">
        <v>246</v>
      </c>
      <c r="D70" s="135" t="s">
        <v>226</v>
      </c>
      <c r="E70" s="136" t="s">
        <v>200</v>
      </c>
      <c r="F70" s="1"/>
    </row>
    <row r="71" spans="1:6" s="68" customFormat="1" x14ac:dyDescent="0.2">
      <c r="A71" s="133" t="s">
        <v>182</v>
      </c>
      <c r="B71" s="134">
        <v>404</v>
      </c>
      <c r="C71" s="135" t="s">
        <v>183</v>
      </c>
      <c r="D71" s="135" t="s">
        <v>155</v>
      </c>
      <c r="E71" s="136" t="s">
        <v>159</v>
      </c>
      <c r="F71" s="1"/>
    </row>
    <row r="72" spans="1:6" s="68" customFormat="1" x14ac:dyDescent="0.2">
      <c r="A72" s="133">
        <v>45729</v>
      </c>
      <c r="B72" s="134">
        <v>35.119999999999997</v>
      </c>
      <c r="C72" s="135" t="s">
        <v>246</v>
      </c>
      <c r="D72" s="135" t="s">
        <v>247</v>
      </c>
      <c r="E72" s="136" t="s">
        <v>159</v>
      </c>
      <c r="F72" s="1"/>
    </row>
    <row r="73" spans="1:6" s="68" customFormat="1" x14ac:dyDescent="0.2">
      <c r="A73" s="133">
        <v>45732</v>
      </c>
      <c r="B73" s="134">
        <v>65</v>
      </c>
      <c r="C73" s="135" t="s">
        <v>246</v>
      </c>
      <c r="D73" s="135" t="s">
        <v>248</v>
      </c>
      <c r="E73" s="136" t="s">
        <v>200</v>
      </c>
      <c r="F73" s="1"/>
    </row>
    <row r="74" spans="1:6" s="68" customFormat="1" x14ac:dyDescent="0.2">
      <c r="A74" s="133" t="s">
        <v>184</v>
      </c>
      <c r="B74" s="134">
        <v>649.45000000000005</v>
      </c>
      <c r="C74" s="135" t="s">
        <v>185</v>
      </c>
      <c r="D74" s="135" t="s">
        <v>155</v>
      </c>
      <c r="E74" s="136" t="s">
        <v>159</v>
      </c>
      <c r="F74" s="1"/>
    </row>
    <row r="75" spans="1:6" s="68" customFormat="1" x14ac:dyDescent="0.2">
      <c r="A75" s="133">
        <v>45784</v>
      </c>
      <c r="B75" s="134">
        <v>46</v>
      </c>
      <c r="C75" s="135" t="s">
        <v>250</v>
      </c>
      <c r="D75" s="135" t="s">
        <v>249</v>
      </c>
      <c r="E75" s="136" t="s">
        <v>200</v>
      </c>
      <c r="F75" s="1"/>
    </row>
    <row r="76" spans="1:6" s="68" customFormat="1" x14ac:dyDescent="0.2">
      <c r="A76" s="133">
        <v>45784</v>
      </c>
      <c r="B76" s="134">
        <v>905.98</v>
      </c>
      <c r="C76" s="135" t="s">
        <v>186</v>
      </c>
      <c r="D76" s="135" t="s">
        <v>155</v>
      </c>
      <c r="E76" s="136" t="s">
        <v>187</v>
      </c>
      <c r="F76" s="1"/>
    </row>
    <row r="77" spans="1:6" s="68" customFormat="1" x14ac:dyDescent="0.2">
      <c r="A77" s="133">
        <v>45784</v>
      </c>
      <c r="B77" s="134">
        <v>44.4</v>
      </c>
      <c r="C77" s="135" t="s">
        <v>250</v>
      </c>
      <c r="D77" s="135" t="s">
        <v>251</v>
      </c>
      <c r="E77" s="136" t="s">
        <v>187</v>
      </c>
      <c r="F77" s="1"/>
    </row>
    <row r="78" spans="1:6" s="68" customFormat="1" x14ac:dyDescent="0.2">
      <c r="A78" s="133">
        <v>45792</v>
      </c>
      <c r="B78" s="134">
        <v>57.1</v>
      </c>
      <c r="C78" s="135" t="s">
        <v>252</v>
      </c>
      <c r="D78" s="135" t="s">
        <v>226</v>
      </c>
      <c r="E78" s="136" t="s">
        <v>200</v>
      </c>
      <c r="F78" s="1"/>
    </row>
    <row r="79" spans="1:6" s="68" customFormat="1" x14ac:dyDescent="0.2">
      <c r="A79" s="133" t="s">
        <v>188</v>
      </c>
      <c r="B79" s="134">
        <v>668.17</v>
      </c>
      <c r="C79" s="135" t="s">
        <v>189</v>
      </c>
      <c r="D79" s="135" t="s">
        <v>155</v>
      </c>
      <c r="E79" s="136" t="s">
        <v>190</v>
      </c>
      <c r="F79" s="1"/>
    </row>
    <row r="80" spans="1:6" s="68" customFormat="1" x14ac:dyDescent="0.2">
      <c r="A80" s="133" t="s">
        <v>188</v>
      </c>
      <c r="B80" s="134">
        <v>233</v>
      </c>
      <c r="C80" s="135" t="s">
        <v>189</v>
      </c>
      <c r="D80" s="135" t="s">
        <v>260</v>
      </c>
      <c r="E80" s="136" t="s">
        <v>190</v>
      </c>
      <c r="F80" s="1"/>
    </row>
    <row r="81" spans="1:6" s="68" customFormat="1" x14ac:dyDescent="0.2">
      <c r="A81" s="133">
        <v>45793</v>
      </c>
      <c r="B81" s="134">
        <v>17</v>
      </c>
      <c r="C81" s="135" t="s">
        <v>252</v>
      </c>
      <c r="D81" s="135" t="s">
        <v>253</v>
      </c>
      <c r="E81" s="136" t="s">
        <v>190</v>
      </c>
      <c r="F81" s="1"/>
    </row>
    <row r="82" spans="1:6" s="68" customFormat="1" x14ac:dyDescent="0.2">
      <c r="A82" s="133">
        <v>45793</v>
      </c>
      <c r="B82" s="134">
        <v>110.4</v>
      </c>
      <c r="C82" s="135" t="s">
        <v>252</v>
      </c>
      <c r="D82" s="135" t="s">
        <v>254</v>
      </c>
      <c r="E82" s="136" t="s">
        <v>190</v>
      </c>
      <c r="F82" s="1"/>
    </row>
    <row r="83" spans="1:6" s="68" customFormat="1" ht="20.25" customHeight="1" x14ac:dyDescent="0.2">
      <c r="A83" s="133">
        <v>45799</v>
      </c>
      <c r="B83" s="134">
        <v>60.3</v>
      </c>
      <c r="C83" s="135" t="s">
        <v>255</v>
      </c>
      <c r="D83" s="135" t="s">
        <v>226</v>
      </c>
      <c r="E83" s="136" t="s">
        <v>200</v>
      </c>
      <c r="F83" s="1"/>
    </row>
    <row r="84" spans="1:6" s="68" customFormat="1" ht="19.5" customHeight="1" x14ac:dyDescent="0.2">
      <c r="A84" s="133" t="s">
        <v>192</v>
      </c>
      <c r="B84" s="134">
        <v>749.52</v>
      </c>
      <c r="C84" s="135" t="s">
        <v>193</v>
      </c>
      <c r="D84" s="135" t="s">
        <v>155</v>
      </c>
      <c r="E84" s="136" t="s">
        <v>159</v>
      </c>
      <c r="F84" s="1"/>
    </row>
    <row r="85" spans="1:6" s="68" customFormat="1" ht="17.25" customHeight="1" x14ac:dyDescent="0.2">
      <c r="A85" s="133">
        <v>45802</v>
      </c>
      <c r="B85" s="134">
        <v>46.7</v>
      </c>
      <c r="C85" s="135" t="s">
        <v>255</v>
      </c>
      <c r="D85" s="135" t="s">
        <v>248</v>
      </c>
      <c r="E85" s="136" t="s">
        <v>200</v>
      </c>
      <c r="F85" s="1"/>
    </row>
    <row r="86" spans="1:6" s="68" customFormat="1" x14ac:dyDescent="0.2">
      <c r="A86" s="133">
        <v>45804</v>
      </c>
      <c r="B86" s="134">
        <v>928.28</v>
      </c>
      <c r="C86" s="135" t="s">
        <v>194</v>
      </c>
      <c r="D86" s="135" t="s">
        <v>155</v>
      </c>
      <c r="E86" s="136" t="s">
        <v>158</v>
      </c>
      <c r="F86" s="1"/>
    </row>
    <row r="87" spans="1:6" s="68" customFormat="1" x14ac:dyDescent="0.2">
      <c r="A87" s="133">
        <v>45804</v>
      </c>
      <c r="B87" s="134">
        <v>58</v>
      </c>
      <c r="C87" s="135" t="s">
        <v>256</v>
      </c>
      <c r="D87" s="135" t="s">
        <v>249</v>
      </c>
      <c r="E87" s="136" t="s">
        <v>200</v>
      </c>
      <c r="F87" s="1"/>
    </row>
    <row r="88" spans="1:6" s="68" customFormat="1" x14ac:dyDescent="0.2">
      <c r="A88" s="133">
        <v>45818</v>
      </c>
      <c r="B88" s="134">
        <v>477.13</v>
      </c>
      <c r="C88" s="135" t="s">
        <v>197</v>
      </c>
      <c r="D88" s="135" t="s">
        <v>155</v>
      </c>
      <c r="E88" s="136" t="s">
        <v>198</v>
      </c>
      <c r="F88" s="1"/>
    </row>
    <row r="89" spans="1:6" s="68" customFormat="1" x14ac:dyDescent="0.2">
      <c r="A89" s="133">
        <v>45818</v>
      </c>
      <c r="B89" s="134">
        <v>59.8</v>
      </c>
      <c r="C89" s="135" t="s">
        <v>258</v>
      </c>
      <c r="D89" s="135" t="s">
        <v>257</v>
      </c>
      <c r="E89" s="136" t="s">
        <v>198</v>
      </c>
      <c r="F89" s="1"/>
    </row>
    <row r="90" spans="1:6" s="68" customFormat="1" x14ac:dyDescent="0.2">
      <c r="A90" s="133">
        <v>45818</v>
      </c>
      <c r="B90" s="134">
        <v>92.3</v>
      </c>
      <c r="C90" s="135" t="s">
        <v>258</v>
      </c>
      <c r="D90" s="135" t="s">
        <v>259</v>
      </c>
      <c r="E90" s="136" t="s">
        <v>198</v>
      </c>
      <c r="F90" s="1"/>
    </row>
    <row r="91" spans="1:6" s="68" customFormat="1" x14ac:dyDescent="0.2">
      <c r="A91" s="133">
        <v>45818</v>
      </c>
      <c r="B91" s="134">
        <v>58</v>
      </c>
      <c r="C91" s="135" t="s">
        <v>258</v>
      </c>
      <c r="D91" s="135" t="s">
        <v>249</v>
      </c>
      <c r="E91" s="136" t="s">
        <v>200</v>
      </c>
      <c r="F91" s="1"/>
    </row>
    <row r="92" spans="1:6" s="68" customFormat="1" x14ac:dyDescent="0.2">
      <c r="A92" s="133"/>
      <c r="B92" s="134"/>
      <c r="C92" s="135"/>
      <c r="D92" s="135"/>
      <c r="E92" s="136"/>
      <c r="F92" s="1"/>
    </row>
    <row r="93" spans="1:6" s="68" customFormat="1" hidden="1" x14ac:dyDescent="0.2">
      <c r="A93" s="124"/>
      <c r="B93" s="125"/>
      <c r="C93" s="126"/>
      <c r="D93" s="126"/>
      <c r="E93" s="127"/>
      <c r="F93" s="1"/>
    </row>
    <row r="94" spans="1:6" ht="19.5" customHeight="1" x14ac:dyDescent="0.2">
      <c r="A94" s="86" t="s">
        <v>76</v>
      </c>
      <c r="B94" s="87">
        <f>SUM(B33:B93)</f>
        <v>12984.08</v>
      </c>
      <c r="C94" s="144" t="str">
        <f>IF(SUBTOTAL(3,B33:B93)=SUBTOTAL(103,B33:B93),'Summary and sign-off'!$A$48,'Summary and sign-off'!$A$49)</f>
        <v>Check - there are no hidden rows with data</v>
      </c>
      <c r="D94" s="154" t="str">
        <f>IF('Summary and sign-off'!F56='Summary and sign-off'!F54,'Summary and sign-off'!A51,'Summary and sign-off'!A50)</f>
        <v>Check - each entry provides sufficient information</v>
      </c>
      <c r="E94" s="154"/>
      <c r="F94" s="46"/>
    </row>
    <row r="95" spans="1:6" ht="10.5" customHeight="1" x14ac:dyDescent="0.2">
      <c r="A95" s="27"/>
      <c r="B95" s="22"/>
      <c r="C95" s="27"/>
      <c r="D95" s="27"/>
      <c r="E95" s="27"/>
      <c r="F95" s="27"/>
    </row>
    <row r="96" spans="1:6" ht="24.75" customHeight="1" x14ac:dyDescent="0.2">
      <c r="A96" s="155" t="s">
        <v>77</v>
      </c>
      <c r="B96" s="155"/>
      <c r="C96" s="155"/>
      <c r="D96" s="155"/>
      <c r="E96" s="155"/>
      <c r="F96" s="46"/>
    </row>
    <row r="97" spans="1:6" ht="27" customHeight="1" x14ac:dyDescent="0.2">
      <c r="A97" s="35" t="s">
        <v>68</v>
      </c>
      <c r="B97" s="35" t="s">
        <v>13</v>
      </c>
      <c r="C97" s="35" t="s">
        <v>78</v>
      </c>
      <c r="D97" s="35" t="s">
        <v>79</v>
      </c>
      <c r="E97" s="35" t="s">
        <v>72</v>
      </c>
      <c r="F97" s="49"/>
    </row>
    <row r="98" spans="1:6" s="68" customFormat="1" hidden="1" x14ac:dyDescent="0.2">
      <c r="A98" s="111"/>
      <c r="B98" s="112"/>
      <c r="C98" s="113"/>
      <c r="D98" s="113"/>
      <c r="E98" s="114"/>
      <c r="F98" s="1"/>
    </row>
    <row r="99" spans="1:6" s="68" customFormat="1" x14ac:dyDescent="0.2">
      <c r="A99" s="133">
        <v>45512</v>
      </c>
      <c r="B99" s="134">
        <v>30.1</v>
      </c>
      <c r="C99" s="135" t="s">
        <v>201</v>
      </c>
      <c r="D99" s="135" t="s">
        <v>199</v>
      </c>
      <c r="E99" s="136" t="s">
        <v>200</v>
      </c>
      <c r="F99" s="1"/>
    </row>
    <row r="100" spans="1:6" s="68" customFormat="1" x14ac:dyDescent="0.2">
      <c r="A100" s="133">
        <v>45639</v>
      </c>
      <c r="B100" s="134">
        <v>15</v>
      </c>
      <c r="C100" s="135" t="s">
        <v>204</v>
      </c>
      <c r="D100" s="135" t="s">
        <v>199</v>
      </c>
      <c r="E100" s="136" t="s">
        <v>200</v>
      </c>
      <c r="F100" s="1"/>
    </row>
    <row r="101" spans="1:6" s="68" customFormat="1" x14ac:dyDescent="0.2">
      <c r="A101" s="133">
        <v>45639</v>
      </c>
      <c r="B101" s="134">
        <v>15.48</v>
      </c>
      <c r="C101" s="135" t="s">
        <v>205</v>
      </c>
      <c r="D101" s="135" t="s">
        <v>199</v>
      </c>
      <c r="E101" s="136" t="s">
        <v>200</v>
      </c>
      <c r="F101" s="1"/>
    </row>
    <row r="102" spans="1:6" s="68" customFormat="1" x14ac:dyDescent="0.2">
      <c r="A102" s="133">
        <v>45672</v>
      </c>
      <c r="B102" s="134">
        <v>8</v>
      </c>
      <c r="C102" s="135" t="s">
        <v>210</v>
      </c>
      <c r="D102" s="135" t="s">
        <v>207</v>
      </c>
      <c r="E102" s="136" t="s">
        <v>159</v>
      </c>
      <c r="F102" s="1"/>
    </row>
    <row r="103" spans="1:6" s="68" customFormat="1" x14ac:dyDescent="0.2">
      <c r="A103" s="133">
        <v>45820</v>
      </c>
      <c r="B103" s="134">
        <v>16.5</v>
      </c>
      <c r="C103" s="135" t="s">
        <v>214</v>
      </c>
      <c r="D103" s="135" t="s">
        <v>199</v>
      </c>
      <c r="E103" s="136" t="s">
        <v>200</v>
      </c>
      <c r="F103" s="1"/>
    </row>
    <row r="104" spans="1:6" s="68" customFormat="1" x14ac:dyDescent="0.2">
      <c r="A104" s="133">
        <v>45820</v>
      </c>
      <c r="B104" s="134">
        <v>21.39</v>
      </c>
      <c r="C104" s="135" t="s">
        <v>215</v>
      </c>
      <c r="D104" s="135" t="s">
        <v>199</v>
      </c>
      <c r="E104" s="136" t="s">
        <v>200</v>
      </c>
      <c r="F104" s="1"/>
    </row>
    <row r="105" spans="1:6" s="68" customFormat="1" x14ac:dyDescent="0.2">
      <c r="A105" s="133"/>
      <c r="B105" s="134"/>
      <c r="C105" s="135"/>
      <c r="D105" s="135"/>
      <c r="E105" s="136"/>
      <c r="F105" s="1"/>
    </row>
    <row r="106" spans="1:6" s="68" customFormat="1" hidden="1" x14ac:dyDescent="0.2">
      <c r="A106" s="111"/>
      <c r="B106" s="112"/>
      <c r="C106" s="113"/>
      <c r="D106" s="113"/>
      <c r="E106" s="114"/>
      <c r="F106" s="1"/>
    </row>
    <row r="107" spans="1:6" ht="19.5" customHeight="1" x14ac:dyDescent="0.2">
      <c r="A107" s="86" t="s">
        <v>80</v>
      </c>
      <c r="B107" s="87">
        <f>SUM(B98:B106)</f>
        <v>106.47</v>
      </c>
      <c r="C107" s="144" t="str">
        <f>IF(SUBTOTAL(3,B98:B106)=SUBTOTAL(103,B98:B106),'Summary and sign-off'!$A$48,'Summary and sign-off'!$A$49)</f>
        <v>Check - there are no hidden rows with data</v>
      </c>
      <c r="D107" s="154" t="str">
        <f>IF('Summary and sign-off'!F57='Summary and sign-off'!F54,'Summary and sign-off'!A51,'Summary and sign-off'!A50)</f>
        <v>Check - each entry provides sufficient information</v>
      </c>
      <c r="E107" s="154"/>
      <c r="F107" s="46"/>
    </row>
    <row r="108" spans="1:6" ht="10.5" customHeight="1" x14ac:dyDescent="0.2">
      <c r="A108" s="27"/>
      <c r="B108" s="73"/>
      <c r="C108" s="22"/>
      <c r="D108" s="27"/>
      <c r="E108" s="27"/>
      <c r="F108" s="27"/>
    </row>
    <row r="109" spans="1:6" ht="34.5" customHeight="1" x14ac:dyDescent="0.2">
      <c r="A109" s="50" t="s">
        <v>81</v>
      </c>
      <c r="B109" s="74">
        <f>B29+B94+B107</f>
        <v>19467</v>
      </c>
      <c r="C109" s="51"/>
      <c r="D109" s="51"/>
      <c r="E109" s="51"/>
      <c r="F109" s="26"/>
    </row>
    <row r="110" spans="1:6" x14ac:dyDescent="0.2">
      <c r="A110" s="27"/>
      <c r="B110" s="22"/>
      <c r="C110" s="27"/>
      <c r="D110" s="27"/>
      <c r="E110" s="27"/>
      <c r="F110" s="27"/>
    </row>
    <row r="111" spans="1:6" x14ac:dyDescent="0.2">
      <c r="A111" s="52" t="s">
        <v>24</v>
      </c>
      <c r="B111" s="25"/>
      <c r="C111" s="26"/>
      <c r="D111" s="26"/>
      <c r="E111" s="26"/>
      <c r="F111" s="27"/>
    </row>
    <row r="112" spans="1:6" ht="12.6" customHeight="1" x14ac:dyDescent="0.2">
      <c r="A112" s="23" t="s">
        <v>82</v>
      </c>
      <c r="B112" s="53"/>
      <c r="C112" s="53"/>
      <c r="D112" s="32"/>
      <c r="E112" s="32"/>
      <c r="F112" s="27"/>
    </row>
    <row r="113" spans="1:6" ht="12.95" customHeight="1" x14ac:dyDescent="0.2">
      <c r="A113" s="31" t="s">
        <v>83</v>
      </c>
      <c r="B113" s="27"/>
      <c r="C113" s="32"/>
      <c r="D113" s="27"/>
      <c r="E113" s="32"/>
      <c r="F113" s="27"/>
    </row>
    <row r="114" spans="1:6" x14ac:dyDescent="0.2">
      <c r="A114" s="31" t="s">
        <v>84</v>
      </c>
      <c r="B114" s="32"/>
      <c r="C114" s="32"/>
      <c r="D114" s="32"/>
      <c r="E114" s="54"/>
      <c r="F114" s="46"/>
    </row>
    <row r="115" spans="1:6" x14ac:dyDescent="0.2">
      <c r="A115" s="23" t="s">
        <v>30</v>
      </c>
      <c r="B115" s="25"/>
      <c r="C115" s="26"/>
      <c r="D115" s="26"/>
      <c r="E115" s="26"/>
      <c r="F115" s="27"/>
    </row>
    <row r="116" spans="1:6" ht="12.95" customHeight="1" x14ac:dyDescent="0.2">
      <c r="A116" s="31" t="s">
        <v>85</v>
      </c>
      <c r="B116" s="27"/>
      <c r="C116" s="32"/>
      <c r="D116" s="27"/>
      <c r="E116" s="32"/>
      <c r="F116" s="27"/>
    </row>
    <row r="117" spans="1:6" x14ac:dyDescent="0.2">
      <c r="A117" s="31" t="s">
        <v>86</v>
      </c>
      <c r="B117" s="32"/>
      <c r="C117" s="32"/>
      <c r="D117" s="32"/>
      <c r="E117" s="54"/>
      <c r="F117" s="46"/>
    </row>
    <row r="118" spans="1:6" x14ac:dyDescent="0.2">
      <c r="A118" s="36" t="s">
        <v>87</v>
      </c>
      <c r="B118" s="36"/>
      <c r="C118" s="36"/>
      <c r="D118" s="36"/>
      <c r="E118" s="54"/>
      <c r="F118" s="46"/>
    </row>
    <row r="119" spans="1:6" x14ac:dyDescent="0.2">
      <c r="A119" s="40"/>
      <c r="B119" s="27"/>
      <c r="C119" s="27"/>
      <c r="D119" s="27"/>
      <c r="E119" s="46"/>
      <c r="F119" s="46"/>
    </row>
    <row r="120" spans="1:6" hidden="1" x14ac:dyDescent="0.2">
      <c r="A120" s="40"/>
      <c r="B120" s="27"/>
      <c r="C120" s="27"/>
      <c r="D120" s="27"/>
      <c r="E120" s="46"/>
      <c r="F120" s="46"/>
    </row>
    <row r="121" spans="1:6" x14ac:dyDescent="0.2"/>
    <row r="122" spans="1:6" x14ac:dyDescent="0.2"/>
    <row r="123" spans="1:6" x14ac:dyDescent="0.2"/>
    <row r="124" spans="1:6" x14ac:dyDescent="0.2"/>
    <row r="125" spans="1:6" ht="12.75" hidden="1" customHeight="1" x14ac:dyDescent="0.2"/>
    <row r="126" spans="1:6" x14ac:dyDescent="0.2"/>
    <row r="127" spans="1:6" x14ac:dyDescent="0.2"/>
    <row r="128" spans="1:6" hidden="1" x14ac:dyDescent="0.2">
      <c r="A128" s="55"/>
      <c r="B128" s="46"/>
      <c r="C128" s="46"/>
      <c r="D128" s="46"/>
      <c r="E128" s="46"/>
      <c r="F128" s="46"/>
    </row>
    <row r="129" spans="1:6" hidden="1" x14ac:dyDescent="0.2">
      <c r="A129" s="55"/>
      <c r="B129" s="46"/>
      <c r="C129" s="46"/>
      <c r="D129" s="46"/>
      <c r="E129" s="46"/>
      <c r="F129" s="46"/>
    </row>
    <row r="130" spans="1:6" hidden="1" x14ac:dyDescent="0.2">
      <c r="A130" s="55"/>
      <c r="B130" s="46"/>
      <c r="C130" s="46"/>
      <c r="D130" s="46"/>
      <c r="E130" s="46"/>
      <c r="F130" s="46"/>
    </row>
    <row r="131" spans="1:6" hidden="1" x14ac:dyDescent="0.2">
      <c r="A131" s="55"/>
      <c r="B131" s="46"/>
      <c r="C131" s="46"/>
      <c r="D131" s="46"/>
      <c r="E131" s="46"/>
      <c r="F131" s="46"/>
    </row>
    <row r="132" spans="1:6" hidden="1" x14ac:dyDescent="0.2">
      <c r="A132" s="55"/>
      <c r="B132" s="46"/>
      <c r="C132" s="46"/>
      <c r="D132" s="46"/>
      <c r="E132" s="46"/>
      <c r="F132" s="46"/>
    </row>
    <row r="133" spans="1:6" x14ac:dyDescent="0.2"/>
    <row r="134" spans="1:6" x14ac:dyDescent="0.2"/>
    <row r="135" spans="1:6" x14ac:dyDescent="0.2"/>
    <row r="136" spans="1:6" x14ac:dyDescent="0.2"/>
    <row r="137" spans="1:6" x14ac:dyDescent="0.2"/>
    <row r="138" spans="1:6"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sheetData>
  <sheetProtection sheet="1" formatCells="0" formatRows="0" insertColumns="0" insertRows="0" deleteRows="0"/>
  <mergeCells count="15">
    <mergeCell ref="B7:E7"/>
    <mergeCell ref="B5:E5"/>
    <mergeCell ref="D107:E107"/>
    <mergeCell ref="A1:E1"/>
    <mergeCell ref="A31:E31"/>
    <mergeCell ref="A96:E96"/>
    <mergeCell ref="B2:E2"/>
    <mergeCell ref="B3:E3"/>
    <mergeCell ref="B4:E4"/>
    <mergeCell ref="A8:E8"/>
    <mergeCell ref="A9:E9"/>
    <mergeCell ref="B6:E6"/>
    <mergeCell ref="D29:E29"/>
    <mergeCell ref="D94:E9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3 A92:A93 A12:A13 A28 A98 A106"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7 A32 A11"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27 A34:A53 A55:A91 A99:A105" xr:uid="{00000000-0002-0000-01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B12:B28 B33:B93 B98:B106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3"/>
  <sheetViews>
    <sheetView zoomScaleNormal="10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60</v>
      </c>
      <c r="B1" s="150"/>
      <c r="C1" s="150"/>
      <c r="D1" s="150"/>
      <c r="E1" s="150"/>
      <c r="F1" s="38"/>
    </row>
    <row r="2" spans="1:6" ht="21" customHeight="1" x14ac:dyDescent="0.2">
      <c r="A2" s="4" t="s">
        <v>3</v>
      </c>
      <c r="B2" s="153" t="str">
        <f>'Summary and sign-off'!B2:F2</f>
        <v xml:space="preserve">Ministry of Business, Innovation &amp; Employment </v>
      </c>
      <c r="C2" s="153"/>
      <c r="D2" s="153"/>
      <c r="E2" s="153"/>
      <c r="F2" s="38"/>
    </row>
    <row r="3" spans="1:6" ht="21" customHeight="1" x14ac:dyDescent="0.2">
      <c r="A3" s="4" t="s">
        <v>61</v>
      </c>
      <c r="B3" s="153" t="str">
        <f>'Summary and sign-off'!B3:F3</f>
        <v>Carolyn Tremain</v>
      </c>
      <c r="C3" s="153"/>
      <c r="D3" s="153"/>
      <c r="E3" s="153"/>
      <c r="F3" s="38"/>
    </row>
    <row r="4" spans="1:6" ht="21" customHeight="1" x14ac:dyDescent="0.2">
      <c r="A4" s="4" t="s">
        <v>62</v>
      </c>
      <c r="B4" s="153">
        <f>'Summary and sign-off'!B4:F4</f>
        <v>45474</v>
      </c>
      <c r="C4" s="153"/>
      <c r="D4" s="153"/>
      <c r="E4" s="153"/>
      <c r="F4" s="38"/>
    </row>
    <row r="5" spans="1:6" ht="21" customHeight="1" x14ac:dyDescent="0.2">
      <c r="A5" s="4" t="s">
        <v>63</v>
      </c>
      <c r="B5" s="153">
        <f>'Summary and sign-off'!B5:F5</f>
        <v>45838</v>
      </c>
      <c r="C5" s="153"/>
      <c r="D5" s="153"/>
      <c r="E5" s="153"/>
      <c r="F5" s="38"/>
    </row>
    <row r="6" spans="1:6" ht="21" customHeight="1" x14ac:dyDescent="0.2">
      <c r="A6" s="4" t="s">
        <v>64</v>
      </c>
      <c r="B6" s="148" t="s">
        <v>31</v>
      </c>
      <c r="C6" s="148"/>
      <c r="D6" s="148"/>
      <c r="E6" s="148"/>
      <c r="F6" s="38"/>
    </row>
    <row r="7" spans="1:6" ht="21" customHeight="1" x14ac:dyDescent="0.2">
      <c r="A7" s="4" t="s">
        <v>7</v>
      </c>
      <c r="B7" s="148" t="s">
        <v>34</v>
      </c>
      <c r="C7" s="148"/>
      <c r="D7" s="148"/>
      <c r="E7" s="148"/>
      <c r="F7" s="38"/>
    </row>
    <row r="8" spans="1:6" ht="35.25" customHeight="1" x14ac:dyDescent="0.25">
      <c r="A8" s="163" t="s">
        <v>88</v>
      </c>
      <c r="B8" s="163"/>
      <c r="C8" s="164"/>
      <c r="D8" s="164"/>
      <c r="E8" s="164"/>
      <c r="F8" s="42"/>
    </row>
    <row r="9" spans="1:6" ht="35.25" customHeight="1" x14ac:dyDescent="0.25">
      <c r="A9" s="161" t="s">
        <v>89</v>
      </c>
      <c r="B9" s="162"/>
      <c r="C9" s="162"/>
      <c r="D9" s="162"/>
      <c r="E9" s="162"/>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219</v>
      </c>
      <c r="D12" s="138"/>
      <c r="E12" s="139"/>
      <c r="F12" s="2"/>
    </row>
    <row r="13" spans="1:6" s="68" customFormat="1" x14ac:dyDescent="0.2">
      <c r="A13" s="137"/>
      <c r="B13" s="134"/>
      <c r="C13" s="138"/>
      <c r="D13" s="138"/>
      <c r="E13" s="139"/>
      <c r="F13" s="2"/>
    </row>
    <row r="14" spans="1:6" s="68" customFormat="1" ht="11.25" hidden="1" customHeight="1" x14ac:dyDescent="0.2">
      <c r="A14" s="115"/>
      <c r="B14" s="112"/>
      <c r="C14" s="116"/>
      <c r="D14" s="116"/>
      <c r="E14" s="117"/>
      <c r="F14" s="2"/>
    </row>
    <row r="15" spans="1:6" ht="34.5" customHeight="1" x14ac:dyDescent="0.2">
      <c r="A15" s="69" t="s">
        <v>93</v>
      </c>
      <c r="B15" s="78">
        <f>SUM(B11:B14)</f>
        <v>0</v>
      </c>
      <c r="C15" s="85" t="str">
        <f>IF(SUBTOTAL(3,B11:B14)=SUBTOTAL(103,B11:B14),'Summary and sign-off'!$A$48,'Summary and sign-off'!$A$49)</f>
        <v>Check - there are no hidden rows with data</v>
      </c>
      <c r="D15" s="154" t="str">
        <f>IF('Summary and sign-off'!F58='Summary and sign-off'!F54,'Summary and sign-off'!A51,'Summary and sign-off'!A50)</f>
        <v>Check - each entry provides sufficient information</v>
      </c>
      <c r="E15" s="154"/>
      <c r="F15" s="2"/>
    </row>
    <row r="16" spans="1:6" x14ac:dyDescent="0.2">
      <c r="A16" s="21"/>
      <c r="B16" s="20"/>
      <c r="C16" s="20"/>
      <c r="D16" s="20"/>
      <c r="E16" s="20"/>
      <c r="F16" s="38"/>
    </row>
    <row r="17" spans="1:6" x14ac:dyDescent="0.2">
      <c r="A17" s="21" t="s">
        <v>24</v>
      </c>
      <c r="B17" s="22"/>
      <c r="C17" s="27"/>
      <c r="D17" s="20"/>
      <c r="E17" s="20"/>
      <c r="F17" s="38"/>
    </row>
    <row r="18" spans="1:6" ht="12.75" customHeight="1" x14ac:dyDescent="0.2">
      <c r="A18" s="23" t="s">
        <v>94</v>
      </c>
      <c r="B18" s="23"/>
      <c r="C18" s="23"/>
      <c r="D18" s="23"/>
      <c r="E18" s="23"/>
      <c r="F18" s="38"/>
    </row>
    <row r="19" spans="1:6" x14ac:dyDescent="0.2">
      <c r="A19" s="23" t="s">
        <v>95</v>
      </c>
      <c r="B19" s="31"/>
      <c r="C19" s="43"/>
      <c r="D19" s="44"/>
      <c r="E19" s="44"/>
      <c r="F19" s="38"/>
    </row>
    <row r="20" spans="1:6" x14ac:dyDescent="0.2">
      <c r="A20" s="23" t="s">
        <v>30</v>
      </c>
      <c r="B20" s="25"/>
      <c r="C20" s="26"/>
      <c r="D20" s="26"/>
      <c r="E20" s="26"/>
      <c r="F20" s="27"/>
    </row>
    <row r="21" spans="1:6" x14ac:dyDescent="0.2">
      <c r="A21" s="31" t="s">
        <v>96</v>
      </c>
      <c r="B21" s="31"/>
      <c r="C21" s="43"/>
      <c r="D21" s="43"/>
      <c r="E21" s="43"/>
      <c r="F21" s="38"/>
    </row>
    <row r="22" spans="1:6" ht="12.75" customHeight="1" x14ac:dyDescent="0.2">
      <c r="A22" s="31" t="s">
        <v>97</v>
      </c>
      <c r="B22" s="31"/>
      <c r="C22" s="45"/>
      <c r="D22" s="45"/>
      <c r="E22" s="33"/>
      <c r="F22" s="38"/>
    </row>
    <row r="23" spans="1:6" x14ac:dyDescent="0.2">
      <c r="A23" s="20"/>
      <c r="B23" s="20"/>
      <c r="C23" s="20"/>
      <c r="D23" s="20"/>
      <c r="E23" s="20"/>
      <c r="F23" s="38"/>
    </row>
    <row r="31" spans="1:6" x14ac:dyDescent="0.2"/>
    <row r="32" spans="1:6"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00000000-0002-0000-02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8"/>
  <sheetViews>
    <sheetView zoomScaleNormal="100" workbookViewId="0">
      <selection activeCell="C43" sqref="C4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60</v>
      </c>
      <c r="B1" s="150"/>
      <c r="C1" s="150"/>
      <c r="D1" s="150"/>
      <c r="E1" s="150"/>
      <c r="F1" s="24"/>
    </row>
    <row r="2" spans="1:6" ht="21" customHeight="1" x14ac:dyDescent="0.2">
      <c r="A2" s="4" t="s">
        <v>3</v>
      </c>
      <c r="B2" s="153" t="str">
        <f>'Summary and sign-off'!B2:F2</f>
        <v xml:space="preserve">Ministry of Business, Innovation &amp; Employment </v>
      </c>
      <c r="C2" s="153"/>
      <c r="D2" s="153"/>
      <c r="E2" s="153"/>
      <c r="F2" s="24"/>
    </row>
    <row r="3" spans="1:6" ht="21" customHeight="1" x14ac:dyDescent="0.2">
      <c r="A3" s="4" t="s">
        <v>61</v>
      </c>
      <c r="B3" s="153" t="str">
        <f>'Summary and sign-off'!B3:F3</f>
        <v>Carolyn Tremain</v>
      </c>
      <c r="C3" s="153"/>
      <c r="D3" s="153"/>
      <c r="E3" s="153"/>
      <c r="F3" s="24"/>
    </row>
    <row r="4" spans="1:6" ht="21" customHeight="1" x14ac:dyDescent="0.2">
      <c r="A4" s="4" t="s">
        <v>62</v>
      </c>
      <c r="B4" s="153">
        <f>'Summary and sign-off'!B4:F4</f>
        <v>45474</v>
      </c>
      <c r="C4" s="153"/>
      <c r="D4" s="153"/>
      <c r="E4" s="153"/>
      <c r="F4" s="24"/>
    </row>
    <row r="5" spans="1:6" ht="21" customHeight="1" x14ac:dyDescent="0.2">
      <c r="A5" s="4" t="s">
        <v>63</v>
      </c>
      <c r="B5" s="153">
        <f>'Summary and sign-off'!B5:F5</f>
        <v>45838</v>
      </c>
      <c r="C5" s="153"/>
      <c r="D5" s="153"/>
      <c r="E5" s="153"/>
      <c r="F5" s="24"/>
    </row>
    <row r="6" spans="1:6" ht="21" customHeight="1" x14ac:dyDescent="0.2">
      <c r="A6" s="4" t="s">
        <v>64</v>
      </c>
      <c r="B6" s="148" t="s">
        <v>31</v>
      </c>
      <c r="C6" s="148"/>
      <c r="D6" s="148"/>
      <c r="E6" s="148"/>
      <c r="F6" s="34"/>
    </row>
    <row r="7" spans="1:6" ht="21" customHeight="1" x14ac:dyDescent="0.2">
      <c r="A7" s="4" t="s">
        <v>7</v>
      </c>
      <c r="B7" s="148" t="s">
        <v>34</v>
      </c>
      <c r="C7" s="148"/>
      <c r="D7" s="148"/>
      <c r="E7" s="148"/>
      <c r="F7" s="34"/>
    </row>
    <row r="8" spans="1:6" ht="35.25" customHeight="1" x14ac:dyDescent="0.2">
      <c r="A8" s="157" t="s">
        <v>98</v>
      </c>
      <c r="B8" s="157"/>
      <c r="C8" s="164"/>
      <c r="D8" s="164"/>
      <c r="E8" s="164"/>
      <c r="F8" s="24"/>
    </row>
    <row r="9" spans="1:6" ht="35.25" customHeight="1" x14ac:dyDescent="0.2">
      <c r="A9" s="165" t="s">
        <v>99</v>
      </c>
      <c r="B9" s="166"/>
      <c r="C9" s="166"/>
      <c r="D9" s="166"/>
      <c r="E9" s="166"/>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t="s">
        <v>218</v>
      </c>
      <c r="B12" s="134">
        <v>673.16</v>
      </c>
      <c r="C12" s="138" t="s">
        <v>216</v>
      </c>
      <c r="D12" s="138" t="s">
        <v>217</v>
      </c>
      <c r="E12" s="139"/>
      <c r="F12" s="3"/>
    </row>
    <row r="13" spans="1:6" s="68" customFormat="1" x14ac:dyDescent="0.2">
      <c r="A13" s="137"/>
      <c r="B13" s="134"/>
      <c r="C13" s="138"/>
      <c r="D13" s="138"/>
      <c r="E13" s="139"/>
      <c r="F13" s="3"/>
    </row>
    <row r="14" spans="1:6" s="68" customFormat="1" hidden="1" x14ac:dyDescent="0.2">
      <c r="A14" s="115"/>
      <c r="B14" s="112"/>
      <c r="C14" s="116"/>
      <c r="D14" s="116"/>
      <c r="E14" s="117"/>
      <c r="F14" s="3"/>
    </row>
    <row r="15" spans="1:6" ht="34.5" customHeight="1" x14ac:dyDescent="0.2">
      <c r="A15" s="69" t="s">
        <v>102</v>
      </c>
      <c r="B15" s="78">
        <f>SUM(B11:B14)</f>
        <v>673.16</v>
      </c>
      <c r="C15" s="85" t="str">
        <f>IF(SUBTOTAL(3,B11:B14)=SUBTOTAL(103,B11:B14),'Summary and sign-off'!$A$48,'Summary and sign-off'!$A$49)</f>
        <v>Check - there are no hidden rows with data</v>
      </c>
      <c r="D15" s="154" t="str">
        <f>IF('Summary and sign-off'!F59='Summary and sign-off'!F54,'Summary and sign-off'!A51,'Summary and sign-off'!A50)</f>
        <v>Check - each entry provides sufficient information</v>
      </c>
      <c r="E15" s="154"/>
      <c r="F15" s="37"/>
    </row>
    <row r="16" spans="1:6" ht="14.1" customHeight="1" x14ac:dyDescent="0.2">
      <c r="A16" s="38"/>
      <c r="B16" s="27"/>
      <c r="C16" s="20"/>
      <c r="D16" s="20"/>
      <c r="E16" s="20"/>
      <c r="F16" s="24"/>
    </row>
    <row r="17" spans="1:6" x14ac:dyDescent="0.2">
      <c r="A17" s="21" t="s">
        <v>103</v>
      </c>
      <c r="B17" s="20"/>
      <c r="C17" s="20"/>
      <c r="D17" s="20"/>
      <c r="E17" s="20"/>
      <c r="F17" s="24"/>
    </row>
    <row r="18" spans="1:6" ht="12.6" customHeight="1" x14ac:dyDescent="0.2">
      <c r="A18" s="23" t="s">
        <v>82</v>
      </c>
      <c r="B18" s="20"/>
      <c r="C18" s="20"/>
      <c r="D18" s="20"/>
      <c r="E18" s="20"/>
      <c r="F18" s="24"/>
    </row>
    <row r="19" spans="1:6" x14ac:dyDescent="0.2">
      <c r="A19" s="23" t="s">
        <v>30</v>
      </c>
      <c r="B19" s="25"/>
      <c r="C19" s="26"/>
      <c r="D19" s="26"/>
      <c r="E19" s="26"/>
      <c r="F19" s="27"/>
    </row>
    <row r="20" spans="1:6" x14ac:dyDescent="0.2">
      <c r="A20" s="31" t="s">
        <v>96</v>
      </c>
      <c r="B20" s="32"/>
      <c r="C20" s="27"/>
      <c r="D20" s="27"/>
      <c r="E20" s="27"/>
      <c r="F20" s="27"/>
    </row>
    <row r="21" spans="1:6" ht="12.75" customHeight="1" x14ac:dyDescent="0.2">
      <c r="A21" s="31" t="s">
        <v>97</v>
      </c>
      <c r="B21" s="39"/>
      <c r="C21" s="33"/>
      <c r="D21" s="33"/>
      <c r="E21" s="33"/>
      <c r="F21" s="33"/>
    </row>
    <row r="22" spans="1:6" x14ac:dyDescent="0.2">
      <c r="A22" s="38"/>
      <c r="B22" s="40"/>
      <c r="C22" s="20"/>
      <c r="D22" s="20"/>
      <c r="E22" s="20"/>
      <c r="F22" s="38"/>
    </row>
    <row r="23" spans="1:6" hidden="1" x14ac:dyDescent="0.2">
      <c r="A23" s="20"/>
      <c r="B23" s="20"/>
      <c r="C23" s="20"/>
      <c r="D23" s="20"/>
      <c r="E23" s="38"/>
    </row>
    <row r="24" spans="1:6" ht="12.75" hidden="1" customHeight="1" x14ac:dyDescent="0.2"/>
    <row r="25" spans="1:6" hidden="1" x14ac:dyDescent="0.2">
      <c r="A25" s="41"/>
      <c r="B25" s="41"/>
      <c r="C25" s="41"/>
      <c r="D25" s="41"/>
      <c r="E25" s="41"/>
      <c r="F25" s="24"/>
    </row>
    <row r="26" spans="1:6" hidden="1" x14ac:dyDescent="0.2">
      <c r="A26" s="41"/>
      <c r="B26" s="41"/>
      <c r="C26" s="41"/>
      <c r="D26" s="41"/>
      <c r="E26" s="41"/>
      <c r="F26" s="24"/>
    </row>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x14ac:dyDescent="0.2"/>
    <row r="31" spans="1:6" x14ac:dyDescent="0.2"/>
    <row r="32" spans="1:6"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136"/>
  <sheetViews>
    <sheetView topLeftCell="A9" zoomScaleNormal="100" workbookViewId="0">
      <selection activeCell="D27" sqref="D2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104</v>
      </c>
      <c r="B1" s="150"/>
      <c r="C1" s="150"/>
      <c r="D1" s="150"/>
      <c r="E1" s="150"/>
      <c r="F1" s="150"/>
    </row>
    <row r="2" spans="1:6" ht="21" customHeight="1" x14ac:dyDescent="0.2">
      <c r="A2" s="4" t="s">
        <v>3</v>
      </c>
      <c r="B2" s="153" t="str">
        <f>'Summary and sign-off'!B2:F2</f>
        <v xml:space="preserve">Ministry of Business, Innovation &amp; Employment </v>
      </c>
      <c r="C2" s="153"/>
      <c r="D2" s="153"/>
      <c r="E2" s="153"/>
      <c r="F2" s="153"/>
    </row>
    <row r="3" spans="1:6" ht="21" customHeight="1" x14ac:dyDescent="0.2">
      <c r="A3" s="4" t="s">
        <v>61</v>
      </c>
      <c r="B3" s="153" t="str">
        <f>'Summary and sign-off'!B3:F3</f>
        <v>Carolyn Tremain</v>
      </c>
      <c r="C3" s="153"/>
      <c r="D3" s="153"/>
      <c r="E3" s="153"/>
      <c r="F3" s="153"/>
    </row>
    <row r="4" spans="1:6" ht="21" customHeight="1" x14ac:dyDescent="0.2">
      <c r="A4" s="4" t="s">
        <v>62</v>
      </c>
      <c r="B4" s="153">
        <f>'Summary and sign-off'!B4:F4</f>
        <v>45474</v>
      </c>
      <c r="C4" s="153"/>
      <c r="D4" s="153"/>
      <c r="E4" s="153"/>
      <c r="F4" s="153"/>
    </row>
    <row r="5" spans="1:6" ht="21" customHeight="1" x14ac:dyDescent="0.2">
      <c r="A5" s="4" t="s">
        <v>63</v>
      </c>
      <c r="B5" s="153">
        <f>'Summary and sign-off'!B5:F5</f>
        <v>45838</v>
      </c>
      <c r="C5" s="153"/>
      <c r="D5" s="153"/>
      <c r="E5" s="153"/>
      <c r="F5" s="153"/>
    </row>
    <row r="6" spans="1:6" ht="21" customHeight="1" x14ac:dyDescent="0.2">
      <c r="A6" s="4" t="s">
        <v>105</v>
      </c>
      <c r="B6" s="148" t="s">
        <v>31</v>
      </c>
      <c r="C6" s="148"/>
      <c r="D6" s="148"/>
      <c r="E6" s="148"/>
      <c r="F6" s="148"/>
    </row>
    <row r="7" spans="1:6" ht="21" customHeight="1" x14ac:dyDescent="0.2">
      <c r="A7" s="4" t="s">
        <v>7</v>
      </c>
      <c r="B7" s="148" t="s">
        <v>34</v>
      </c>
      <c r="C7" s="148"/>
      <c r="D7" s="148"/>
      <c r="E7" s="148"/>
      <c r="F7" s="148"/>
    </row>
    <row r="8" spans="1:6" ht="36" customHeight="1" x14ac:dyDescent="0.2">
      <c r="A8" s="157" t="s">
        <v>106</v>
      </c>
      <c r="B8" s="157"/>
      <c r="C8" s="157"/>
      <c r="D8" s="157"/>
      <c r="E8" s="157"/>
      <c r="F8" s="157"/>
    </row>
    <row r="9" spans="1:6" ht="36" customHeight="1" x14ac:dyDescent="0.2">
      <c r="A9" s="165" t="s">
        <v>107</v>
      </c>
      <c r="B9" s="166"/>
      <c r="C9" s="166"/>
      <c r="D9" s="166"/>
      <c r="E9" s="166"/>
      <c r="F9" s="166"/>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145" customFormat="1" ht="25.5" x14ac:dyDescent="0.2">
      <c r="A12" s="133">
        <v>45477</v>
      </c>
      <c r="B12" s="138" t="s">
        <v>126</v>
      </c>
      <c r="C12" s="141" t="s">
        <v>48</v>
      </c>
      <c r="D12" s="138" t="s">
        <v>127</v>
      </c>
      <c r="E12" s="142"/>
      <c r="F12" s="139"/>
    </row>
    <row r="13" spans="1:6" s="145" customFormat="1" ht="25.5" x14ac:dyDescent="0.2">
      <c r="A13" s="133">
        <v>45482</v>
      </c>
      <c r="B13" s="138" t="s">
        <v>128</v>
      </c>
      <c r="C13" s="141" t="s">
        <v>47</v>
      </c>
      <c r="D13" s="138" t="s">
        <v>129</v>
      </c>
      <c r="E13" s="142" t="s">
        <v>42</v>
      </c>
      <c r="F13" s="139"/>
    </row>
    <row r="14" spans="1:6" s="145" customFormat="1" x14ac:dyDescent="0.2">
      <c r="A14" s="133">
        <v>45483</v>
      </c>
      <c r="B14" s="138" t="s">
        <v>130</v>
      </c>
      <c r="C14" s="141" t="s">
        <v>47</v>
      </c>
      <c r="D14" s="138" t="s">
        <v>131</v>
      </c>
      <c r="E14" s="142" t="s">
        <v>42</v>
      </c>
      <c r="F14" s="139"/>
    </row>
    <row r="15" spans="1:6" s="145" customFormat="1" x14ac:dyDescent="0.2">
      <c r="A15" s="133">
        <v>45493</v>
      </c>
      <c r="B15" s="138" t="s">
        <v>132</v>
      </c>
      <c r="C15" s="141" t="s">
        <v>48</v>
      </c>
      <c r="D15" s="138" t="s">
        <v>131</v>
      </c>
      <c r="E15" s="142"/>
      <c r="F15" s="139"/>
    </row>
    <row r="16" spans="1:6" s="68" customFormat="1" x14ac:dyDescent="0.2">
      <c r="A16" s="133">
        <v>45507</v>
      </c>
      <c r="B16" s="138" t="s">
        <v>133</v>
      </c>
      <c r="C16" s="141" t="s">
        <v>48</v>
      </c>
      <c r="D16" s="138" t="s">
        <v>134</v>
      </c>
      <c r="E16" s="142"/>
      <c r="F16" s="139"/>
    </row>
    <row r="17" spans="1:7" s="68" customFormat="1" x14ac:dyDescent="0.2">
      <c r="A17" s="133">
        <v>45512</v>
      </c>
      <c r="B17" s="138" t="s">
        <v>147</v>
      </c>
      <c r="C17" s="141" t="s">
        <v>47</v>
      </c>
      <c r="D17" s="138" t="s">
        <v>125</v>
      </c>
      <c r="E17" s="142" t="s">
        <v>42</v>
      </c>
      <c r="F17" s="139"/>
    </row>
    <row r="18" spans="1:7" s="68" customFormat="1" ht="25.5" x14ac:dyDescent="0.2">
      <c r="A18" s="133">
        <v>45519</v>
      </c>
      <c r="B18" s="138" t="s">
        <v>264</v>
      </c>
      <c r="C18" s="141" t="s">
        <v>47</v>
      </c>
      <c r="D18" s="138" t="s">
        <v>135</v>
      </c>
      <c r="E18" s="142" t="s">
        <v>43</v>
      </c>
      <c r="F18" s="139" t="s">
        <v>136</v>
      </c>
    </row>
    <row r="19" spans="1:7" s="68" customFormat="1" ht="25.5" x14ac:dyDescent="0.2">
      <c r="A19" s="133">
        <v>45532</v>
      </c>
      <c r="B19" s="138" t="s">
        <v>148</v>
      </c>
      <c r="C19" s="141" t="s">
        <v>47</v>
      </c>
      <c r="D19" s="138" t="s">
        <v>149</v>
      </c>
      <c r="E19" s="142" t="s">
        <v>42</v>
      </c>
      <c r="F19" s="139"/>
    </row>
    <row r="20" spans="1:7" s="68" customFormat="1" x14ac:dyDescent="0.2">
      <c r="A20" s="133">
        <v>45533</v>
      </c>
      <c r="B20" s="138" t="s">
        <v>137</v>
      </c>
      <c r="C20" s="141" t="s">
        <v>48</v>
      </c>
      <c r="D20" s="138" t="s">
        <v>124</v>
      </c>
      <c r="E20" s="142"/>
      <c r="F20" s="139"/>
    </row>
    <row r="21" spans="1:7" s="68" customFormat="1" x14ac:dyDescent="0.2">
      <c r="A21" s="133">
        <v>45562</v>
      </c>
      <c r="B21" s="138" t="s">
        <v>138</v>
      </c>
      <c r="C21" s="141" t="s">
        <v>48</v>
      </c>
      <c r="D21" s="138" t="s">
        <v>123</v>
      </c>
      <c r="E21" s="142"/>
      <c r="F21" s="139"/>
    </row>
    <row r="22" spans="1:7" s="68" customFormat="1" ht="25.5" x14ac:dyDescent="0.2">
      <c r="A22" s="133">
        <v>45624</v>
      </c>
      <c r="B22" s="138" t="s">
        <v>139</v>
      </c>
      <c r="C22" s="141" t="s">
        <v>47</v>
      </c>
      <c r="D22" s="138" t="s">
        <v>140</v>
      </c>
      <c r="E22" s="142" t="s">
        <v>42</v>
      </c>
      <c r="F22" s="139"/>
    </row>
    <row r="23" spans="1:7" s="68" customFormat="1" ht="25.5" x14ac:dyDescent="0.2">
      <c r="A23" s="133">
        <v>45693</v>
      </c>
      <c r="B23" s="138" t="s">
        <v>141</v>
      </c>
      <c r="C23" s="141" t="s">
        <v>48</v>
      </c>
      <c r="D23" s="138" t="s">
        <v>142</v>
      </c>
      <c r="E23" s="142"/>
      <c r="F23" s="139"/>
    </row>
    <row r="24" spans="1:7" s="68" customFormat="1" x14ac:dyDescent="0.2">
      <c r="A24" s="133">
        <v>45701</v>
      </c>
      <c r="B24" s="138" t="s">
        <v>143</v>
      </c>
      <c r="C24" s="141" t="s">
        <v>48</v>
      </c>
      <c r="D24" s="138" t="s">
        <v>144</v>
      </c>
      <c r="E24" s="142"/>
      <c r="F24" s="139"/>
    </row>
    <row r="25" spans="1:7" s="68" customFormat="1" ht="25.5" x14ac:dyDescent="0.2">
      <c r="A25" s="133">
        <v>45720</v>
      </c>
      <c r="B25" s="138" t="s">
        <v>150</v>
      </c>
      <c r="C25" s="141" t="s">
        <v>47</v>
      </c>
      <c r="D25" s="138" t="s">
        <v>151</v>
      </c>
      <c r="E25" s="142" t="s">
        <v>42</v>
      </c>
      <c r="F25" s="139"/>
    </row>
    <row r="26" spans="1:7" s="68" customFormat="1" ht="25.5" x14ac:dyDescent="0.2">
      <c r="A26" s="133">
        <v>45723</v>
      </c>
      <c r="B26" s="138" t="s">
        <v>145</v>
      </c>
      <c r="C26" s="141" t="s">
        <v>48</v>
      </c>
      <c r="D26" s="138" t="s">
        <v>146</v>
      </c>
      <c r="E26" s="142"/>
      <c r="F26" s="139"/>
    </row>
    <row r="27" spans="1:7" s="68" customFormat="1" x14ac:dyDescent="0.2">
      <c r="A27" s="133">
        <v>45755</v>
      </c>
      <c r="B27" s="138" t="s">
        <v>152</v>
      </c>
      <c r="C27" s="141" t="s">
        <v>47</v>
      </c>
      <c r="D27" s="138" t="s">
        <v>153</v>
      </c>
      <c r="E27" s="142" t="s">
        <v>42</v>
      </c>
      <c r="F27" s="139"/>
    </row>
    <row r="28" spans="1:7" s="68" customFormat="1" x14ac:dyDescent="0.2">
      <c r="A28" s="133"/>
      <c r="B28" s="140"/>
      <c r="C28" s="141"/>
      <c r="D28" s="140"/>
      <c r="E28" s="142"/>
      <c r="F28" s="143"/>
    </row>
    <row r="29" spans="1:7" s="68" customFormat="1" hidden="1" x14ac:dyDescent="0.2">
      <c r="A29" s="111"/>
      <c r="B29" s="116"/>
      <c r="C29" s="118"/>
      <c r="D29" s="116"/>
      <c r="E29" s="119"/>
      <c r="F29" s="117"/>
    </row>
    <row r="30" spans="1:7" ht="34.5" customHeight="1" x14ac:dyDescent="0.2">
      <c r="A30" s="129" t="s">
        <v>113</v>
      </c>
      <c r="B30" s="130" t="s">
        <v>114</v>
      </c>
      <c r="C30" s="131">
        <f>C31+C32</f>
        <v>16</v>
      </c>
      <c r="D30" s="132" t="str">
        <f>IF(SUBTOTAL(3,C11:C29)=SUBTOTAL(103,C11:C29),'Summary and sign-off'!$A$48,'Summary and sign-off'!$A$49)</f>
        <v>Check - there are no hidden rows with data</v>
      </c>
      <c r="E30" s="154" t="str">
        <f>IF('Summary and sign-off'!F60='Summary and sign-off'!F54,'Summary and sign-off'!A52,'Summary and sign-off'!A50)</f>
        <v>Not all lines have an entry for "Description", "Was the gift accepted?" and "Estimated value in NZ$"</v>
      </c>
      <c r="F30" s="154"/>
      <c r="G30" s="68"/>
    </row>
    <row r="31" spans="1:7" ht="25.5" customHeight="1" x14ac:dyDescent="0.25">
      <c r="A31" s="70"/>
      <c r="B31" s="71" t="s">
        <v>47</v>
      </c>
      <c r="C31" s="72">
        <f>COUNTIF(C11:C29,'Summary and sign-off'!A45)</f>
        <v>8</v>
      </c>
      <c r="D31" s="17"/>
      <c r="E31" s="18"/>
      <c r="F31" s="19"/>
    </row>
    <row r="32" spans="1:7" ht="25.5" customHeight="1" x14ac:dyDescent="0.25">
      <c r="A32" s="70"/>
      <c r="B32" s="71" t="s">
        <v>48</v>
      </c>
      <c r="C32" s="72">
        <f>COUNTIF(C11:C29,'Summary and sign-off'!A46)</f>
        <v>8</v>
      </c>
      <c r="D32" s="17"/>
      <c r="E32" s="18"/>
      <c r="F32" s="19"/>
    </row>
    <row r="33" spans="1:6" x14ac:dyDescent="0.2">
      <c r="A33" s="20"/>
      <c r="B33" s="21"/>
      <c r="C33" s="20"/>
      <c r="D33" s="22"/>
      <c r="E33" s="22"/>
      <c r="F33" s="20"/>
    </row>
    <row r="34" spans="1:6" x14ac:dyDescent="0.2">
      <c r="A34" s="21" t="s">
        <v>103</v>
      </c>
      <c r="B34" s="21"/>
      <c r="C34" s="21"/>
      <c r="D34" s="21"/>
      <c r="E34" s="21"/>
      <c r="F34" s="21"/>
    </row>
    <row r="35" spans="1:6" ht="12.6" customHeight="1" x14ac:dyDescent="0.2">
      <c r="A35" s="23" t="s">
        <v>82</v>
      </c>
      <c r="B35" s="20"/>
      <c r="C35" s="20"/>
      <c r="D35" s="20"/>
      <c r="E35" s="20"/>
      <c r="F35" s="24"/>
    </row>
    <row r="36" spans="1:6" x14ac:dyDescent="0.2">
      <c r="A36" s="23" t="s">
        <v>30</v>
      </c>
      <c r="B36" s="25"/>
      <c r="C36" s="26"/>
      <c r="D36" s="26"/>
      <c r="E36" s="26"/>
      <c r="F36" s="27"/>
    </row>
    <row r="37" spans="1:6" x14ac:dyDescent="0.2">
      <c r="A37" s="23" t="s">
        <v>115</v>
      </c>
      <c r="B37" s="28"/>
      <c r="C37" s="28"/>
      <c r="D37" s="28"/>
      <c r="E37" s="28"/>
      <c r="F37" s="28"/>
    </row>
    <row r="38" spans="1:6" ht="12.75" customHeight="1" x14ac:dyDescent="0.2">
      <c r="A38" s="23" t="s">
        <v>116</v>
      </c>
      <c r="B38" s="20"/>
      <c r="C38" s="20"/>
      <c r="D38" s="20"/>
      <c r="E38" s="20"/>
      <c r="F38" s="20"/>
    </row>
    <row r="39" spans="1:6" ht="12.95" customHeight="1" x14ac:dyDescent="0.2">
      <c r="A39" s="29" t="s">
        <v>117</v>
      </c>
      <c r="B39" s="30"/>
      <c r="C39" s="30"/>
      <c r="D39" s="30"/>
      <c r="E39" s="30"/>
      <c r="F39" s="30"/>
    </row>
    <row r="40" spans="1:6" x14ac:dyDescent="0.2">
      <c r="A40" s="31" t="s">
        <v>118</v>
      </c>
      <c r="B40" s="32"/>
      <c r="C40" s="27"/>
      <c r="D40" s="27"/>
      <c r="E40" s="27"/>
      <c r="F40" s="27"/>
    </row>
    <row r="41" spans="1:6" ht="12.75" customHeight="1" x14ac:dyDescent="0.2">
      <c r="A41" s="31" t="s">
        <v>97</v>
      </c>
      <c r="B41" s="23"/>
      <c r="C41" s="33"/>
      <c r="D41" s="33"/>
      <c r="E41" s="33"/>
      <c r="F41" s="33"/>
    </row>
    <row r="42" spans="1:6" ht="12.75" customHeight="1" x14ac:dyDescent="0.2">
      <c r="A42" s="23"/>
      <c r="B42" s="23"/>
      <c r="C42" s="33"/>
      <c r="D42" s="33"/>
      <c r="E42" s="33"/>
      <c r="F42" s="33"/>
    </row>
    <row r="43" spans="1:6" ht="12.75" hidden="1" customHeight="1" x14ac:dyDescent="0.2">
      <c r="A43" s="23"/>
      <c r="B43" s="23"/>
      <c r="C43" s="33"/>
      <c r="D43" s="33"/>
      <c r="E43" s="33"/>
      <c r="F43" s="33"/>
    </row>
    <row r="44" spans="1:6" x14ac:dyDescent="0.2"/>
    <row r="45" spans="1:6" x14ac:dyDescent="0.2"/>
    <row r="46" spans="1:6" hidden="1" x14ac:dyDescent="0.2">
      <c r="A46" s="21"/>
      <c r="B46" s="21"/>
      <c r="C46" s="21"/>
      <c r="D46" s="21"/>
      <c r="E46" s="21"/>
      <c r="F46" s="21"/>
    </row>
    <row r="47" spans="1:6" hidden="1" x14ac:dyDescent="0.2">
      <c r="A47" s="21"/>
      <c r="B47" s="21"/>
      <c r="C47" s="21"/>
      <c r="D47" s="21"/>
      <c r="E47" s="21"/>
      <c r="F47" s="21"/>
    </row>
    <row r="48" spans="1:6" hidden="1" x14ac:dyDescent="0.2">
      <c r="A48" s="21"/>
      <c r="B48" s="21"/>
      <c r="C48" s="21"/>
      <c r="D48" s="21"/>
      <c r="E48" s="21"/>
      <c r="F48" s="21"/>
    </row>
    <row r="49" spans="1:6" hidden="1" x14ac:dyDescent="0.2">
      <c r="A49" s="21"/>
      <c r="B49" s="21"/>
      <c r="C49" s="21"/>
      <c r="D49" s="21"/>
      <c r="E49" s="21"/>
      <c r="F49" s="21"/>
    </row>
    <row r="50" spans="1:6" hidden="1" x14ac:dyDescent="0.2">
      <c r="A50" s="21"/>
      <c r="B50" s="21"/>
      <c r="C50" s="21"/>
      <c r="D50" s="21"/>
      <c r="E50" s="21"/>
      <c r="F50" s="21"/>
    </row>
    <row r="51" spans="1:6" x14ac:dyDescent="0.2"/>
    <row r="52" spans="1:6" x14ac:dyDescent="0.2"/>
    <row r="53" spans="1:6" x14ac:dyDescent="0.2"/>
    <row r="54" spans="1:6" x14ac:dyDescent="0.2"/>
    <row r="55" spans="1:6" x14ac:dyDescent="0.2"/>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sheetData>
  <sheetProtection sheet="1" formatCells="0" insertRows="0" deleteRows="0"/>
  <dataConsolidate/>
  <mergeCells count="10">
    <mergeCell ref="E30:F3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11:A2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8"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B7:F7</xm:sqref>
        </x14:dataValidation>
        <x14:dataValidation type="list" allowBlank="1" showInputMessage="1" showErrorMessage="1" error="Use the drop down list (at the right of the cell)" xr:uid="{00000000-0002-0000-0400-000005000000}">
          <x14:formula1>
            <xm:f>'Summary and sign-off'!$A$45:$A$46</xm:f>
          </x14:formula1>
          <xm:sqref>C11:C29</xm:sqref>
        </x14:dataValidation>
        <x14:dataValidation type="list" errorStyle="information" operator="greaterThan" allowBlank="1" showInputMessage="1" prompt="Provide specific $ value if possible" xr:uid="{00000000-0002-0000-0400-000006000000}">
          <x14:formula1>
            <xm:f>'Summary and sign-off'!$A$39:$A$44</xm:f>
          </x14:formula1>
          <xm:sqref>E11:E29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purl.org/dc/dcmitype/"/>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2025-08-11T05:24:11Z</cp:lastPrinted>
  <dcterms:created xsi:type="dcterms:W3CDTF">2010-10-17T20:59:02Z</dcterms:created>
  <dcterms:modified xsi:type="dcterms:W3CDTF">2025-08-12T02:25:09Z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38466f7-346c-47bb-a4d2-4a6558d61975_Enabled">
    <vt:lpwstr>true</vt:lpwstr>
  </property>
  <property fmtid="{D5CDD505-2E9C-101B-9397-08002B2CF9AE}" pid="12" name="MSIP_Label_738466f7-346c-47bb-a4d2-4a6558d61975_SetDate">
    <vt:lpwstr>2023-07-08T23:23:47Z</vt:lpwstr>
  </property>
  <property fmtid="{D5CDD505-2E9C-101B-9397-08002B2CF9AE}" pid="13" name="MSIP_Label_738466f7-346c-47bb-a4d2-4a6558d61975_Method">
    <vt:lpwstr>Privileged</vt:lpwstr>
  </property>
  <property fmtid="{D5CDD505-2E9C-101B-9397-08002B2CF9AE}" pid="14" name="MSIP_Label_738466f7-346c-47bb-a4d2-4a6558d61975_Name">
    <vt:lpwstr>UNCLASSIFIED</vt:lpwstr>
  </property>
  <property fmtid="{D5CDD505-2E9C-101B-9397-08002B2CF9AE}" pid="15" name="MSIP_Label_738466f7-346c-47bb-a4d2-4a6558d61975_SiteId">
    <vt:lpwstr>78b2bd11-e42b-47ea-b011-2e04c3af5ec1</vt:lpwstr>
  </property>
  <property fmtid="{D5CDD505-2E9C-101B-9397-08002B2CF9AE}" pid="16" name="MSIP_Label_738466f7-346c-47bb-a4d2-4a6558d61975_ActionId">
    <vt:lpwstr>1aa3965c-df6e-4789-bd97-bc37fa5c20b9</vt:lpwstr>
  </property>
  <property fmtid="{D5CDD505-2E9C-101B-9397-08002B2CF9AE}" pid="17" name="MSIP_Label_738466f7-346c-47bb-a4d2-4a6558d61975_ContentBits">
    <vt:lpwstr>0</vt:lpwstr>
  </property>
</Properties>
</file>