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C:\Users\wilsons\Downloads\"/>
    </mc:Choice>
  </mc:AlternateContent>
  <xr:revisionPtr revIDLastSave="0" documentId="13_ncr:1_{6050579A-A746-4D18-BE85-8E687ACAFEDB}" xr6:coauthVersionLast="47" xr6:coauthVersionMax="47" xr10:uidLastSave="{00000000-0000-0000-0000-000000000000}"/>
  <bookViews>
    <workbookView xWindow="28680" yWindow="-120" windowWidth="29040" windowHeight="16440" xr2:uid="{00000000-000D-0000-FFFF-FFFF00000000}"/>
  </bookViews>
  <sheets>
    <sheet name="Summary and sign-off" sheetId="13" r:id="rId1"/>
    <sheet name="Travel" sheetId="1" r:id="rId2"/>
    <sheet name="Hospitality" sheetId="2" r:id="rId3"/>
    <sheet name="All other expenses" sheetId="3" r:id="rId4"/>
    <sheet name="Gifts and benefits" sheetId="4" r:id="rId5"/>
  </sheets>
  <definedNames>
    <definedName name="_xlnm.Print_Area" localSheetId="3">'All other expenses'!$A$1:$E$22</definedName>
    <definedName name="_xlnm.Print_Area" localSheetId="4">'Gifts and benefits'!$A$1:$F$53</definedName>
    <definedName name="_xlnm.Print_Area" localSheetId="2">Hospitality!$A$1:$E$22</definedName>
    <definedName name="_xlnm.Print_Area" localSheetId="0">'Summary and sign-off'!$A$1:$F$23</definedName>
    <definedName name="_xlnm.Print_Area" localSheetId="1">Travel!$A$1:$E$127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2" i="4" l="1"/>
  <c r="C16" i="3"/>
  <c r="C15" i="2"/>
  <c r="C104" i="1"/>
  <c r="C116" i="1"/>
  <c r="C25" i="1"/>
  <c r="B6" i="13" l="1"/>
  <c r="E60" i="13"/>
  <c r="C60" i="13"/>
  <c r="C44" i="4"/>
  <c r="C43" i="4"/>
  <c r="B60" i="13" l="1"/>
  <c r="B59" i="13"/>
  <c r="D59" i="13"/>
  <c r="B58" i="13"/>
  <c r="D58" i="13"/>
  <c r="D57" i="13"/>
  <c r="B57" i="13"/>
  <c r="D56" i="13"/>
  <c r="B56" i="13"/>
  <c r="D55" i="13"/>
  <c r="B55" i="13"/>
  <c r="B2" i="4"/>
  <c r="B3" i="4"/>
  <c r="B2" i="3"/>
  <c r="B3" i="3"/>
  <c r="B2" i="2"/>
  <c r="B3" i="2"/>
  <c r="B2" i="1"/>
  <c r="B3" i="1"/>
  <c r="F58" i="13" l="1"/>
  <c r="D15" i="2" s="1"/>
  <c r="F60" i="13"/>
  <c r="E42" i="4" s="1"/>
  <c r="F59" i="13"/>
  <c r="D16" i="3" s="1"/>
  <c r="F57" i="13"/>
  <c r="D116" i="1" s="1"/>
  <c r="F56" i="13"/>
  <c r="D104" i="1" s="1"/>
  <c r="F55" i="13"/>
  <c r="D25" i="1" s="1"/>
  <c r="C13" i="13"/>
  <c r="C12" i="13"/>
  <c r="C11" i="13"/>
  <c r="C16" i="13" l="1"/>
  <c r="C17" i="13"/>
  <c r="B5" i="4" l="1"/>
  <c r="B4" i="4"/>
  <c r="B5" i="3"/>
  <c r="B4" i="3"/>
  <c r="B5" i="2"/>
  <c r="B4" i="2"/>
  <c r="B5" i="1"/>
  <c r="B4" i="1"/>
  <c r="C15" i="13" l="1"/>
  <c r="F12" i="13" l="1"/>
  <c r="C42" i="4"/>
  <c r="F11" i="13" s="1"/>
  <c r="F13" i="13" l="1"/>
  <c r="B116" i="1"/>
  <c r="B17" i="13" s="1"/>
  <c r="B104" i="1"/>
  <c r="B16" i="13" s="1"/>
  <c r="B25" i="1"/>
  <c r="B15" i="13" s="1"/>
  <c r="B16" i="3" l="1"/>
  <c r="B13" i="13" s="1"/>
  <c r="B15" i="2"/>
  <c r="B12" i="13" s="1"/>
  <c r="B11" i="13" l="1"/>
  <c r="B11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100-000001000000}">
      <text>
        <r>
          <rPr>
            <sz val="9"/>
            <color indexed="81"/>
            <rFont val="Tahoma"/>
            <family val="2"/>
          </rPr>
          <t xml:space="preserve">
Insert additional rows as needed:
- 'right click' on a row number (left of screen)
- select 'Insert' (this will insert a row above it)
</t>
        </r>
      </text>
    </comment>
    <comment ref="A28" authorId="0" shapeId="0" xr:uid="{00000000-0006-0000-0100-000002000000}">
      <text>
        <r>
          <rPr>
            <sz val="9"/>
            <color indexed="81"/>
            <rFont val="Tahoma"/>
            <family val="2"/>
          </rPr>
          <t xml:space="preserve">
Insert additional rows as needed:
- 'right click' on a row number (left of screen)
- select 'Insert' (this will insert a row above it)
</t>
        </r>
      </text>
    </comment>
    <comment ref="A107" authorId="0" shapeId="0" xr:uid="{00000000-0006-0000-01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<sst xmlns="http://schemas.openxmlformats.org/spreadsheetml/2006/main" count="572" uniqueCount="296">
  <si>
    <t>Hospitality</t>
  </si>
  <si>
    <t>Gifts and benefits</t>
  </si>
  <si>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</si>
  <si>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</si>
  <si>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</si>
  <si>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</si>
  <si>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</si>
  <si>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</si>
  <si>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</si>
  <si>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</si>
  <si>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</si>
  <si>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</si>
  <si>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</si>
  <si>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</si>
  <si>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</si>
  <si>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</si>
  <si>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</si>
  <si>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</si>
  <si>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</si>
  <si>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</si>
  <si>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</si>
  <si>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</si>
  <si>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</si>
  <si>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</si>
  <si>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</si>
  <si>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</si>
  <si>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</si>
  <si>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</si>
  <si>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</si>
  <si>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</si>
  <si>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</si>
  <si>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</si>
  <si>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</si>
  <si>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</si>
  <si>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</si>
  <si>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</si>
  <si>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</si>
  <si>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</si>
  <si>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</si>
  <si>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</si>
  <si>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</si>
  <si>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</si>
  <si>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</si>
  <si>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</si>
  <si>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</si>
  <si>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</si>
  <si>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</si>
  <si>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</si>
  <si>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</si>
  <si>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</si>
  <si>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</si>
  <si>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</si>
  <si>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</si>
  <si>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</si>
  <si>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</si>
  <si>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</si>
  <si>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</si>
  <si>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</si>
  <si>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</si>
  <si>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</si>
  <si>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</si>
  <si>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</si>
  <si>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</si>
  <si>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</si>
  <si>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</si>
  <si>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</si>
  <si>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</si>
  <si>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</si>
  <si>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</si>
  <si>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</si>
  <si>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</si>
  <si>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</si>
  <si>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</si>
  <si>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</si>
  <si>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</si>
  <si>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</si>
  <si>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</si>
  <si>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</si>
  <si>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</si>
  <si>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</si>
  <si>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</si>
  <si>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</si>
  <si>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</si>
  <si>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</si>
  <si>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</si>
  <si>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</si>
  <si>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</si>
  <si>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</si>
  <si>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</si>
  <si>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</si>
  <si>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</si>
  <si>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</si>
  <si>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</si>
  <si>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</si>
  <si>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</si>
  <si>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</si>
  <si>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</si>
  <si>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</si>
  <si>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</si>
  <si>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</si>
  <si>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</si>
  <si>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</si>
  <si>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</si>
  <si>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</si>
  <si>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</si>
  <si>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</si>
  <si>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</si>
  <si>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</si>
  <si>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</si>
  <si>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</si>
  <si>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</si>
  <si>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</si>
  <si>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</si>
  <si>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</si>
  <si>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</si>
  <si>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</si>
  <si>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</si>
  <si>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</si>
  <si>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</si>
  <si>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</si>
  <si>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Carolyn Tremain</t>
  </si>
  <si>
    <t>Phone and data charges</t>
  </si>
  <si>
    <t>Phone and data costs</t>
  </si>
  <si>
    <t xml:space="preserve">Chief Financial Officer </t>
  </si>
  <si>
    <t xml:space="preserve">Ministry of Business, Innovation &amp; Employment </t>
  </si>
  <si>
    <t>Hotel</t>
  </si>
  <si>
    <t>Hamilton</t>
  </si>
  <si>
    <t xml:space="preserve">Auckland </t>
  </si>
  <si>
    <t>Flights</t>
  </si>
  <si>
    <t>Wellington</t>
  </si>
  <si>
    <t>Taxi</t>
  </si>
  <si>
    <t>Auckland</t>
  </si>
  <si>
    <t>Breakfast</t>
  </si>
  <si>
    <t>Parking</t>
  </si>
  <si>
    <t>None</t>
  </si>
  <si>
    <t>Australia/NZ Leadership Forum</t>
  </si>
  <si>
    <t>Sydney</t>
  </si>
  <si>
    <t>Meeting with CE, NZ Steel</t>
  </si>
  <si>
    <t>Kea Awards, Auckland; NZ Aerospace Summit, Christchurch</t>
  </si>
  <si>
    <t>Auckland and Christchurch</t>
  </si>
  <si>
    <t>Construction Sector Accord Launch; Meeting with Auckland staff</t>
  </si>
  <si>
    <t>Aoteaora Circle Board Strategy meeting</t>
  </si>
  <si>
    <t>NZ Rainbow Awards; Meeting with CE Health NZ</t>
  </si>
  <si>
    <t>21-26 July 2022</t>
  </si>
  <si>
    <t>4-7 August 2022</t>
  </si>
  <si>
    <t>31 August-5 September 2022</t>
  </si>
  <si>
    <t>22-26 September 2022</t>
  </si>
  <si>
    <t>29 September-2 October 2022</t>
  </si>
  <si>
    <t>Kiingitanga event to thank MIQ workers</t>
  </si>
  <si>
    <t>19-24 October 2022</t>
  </si>
  <si>
    <t>Countering Terrorism and Violent Extremism hui</t>
  </si>
  <si>
    <t>Meeting with CE, Auckland Council</t>
  </si>
  <si>
    <t>24-28 November 2022</t>
  </si>
  <si>
    <t>30 November-11 December 2022</t>
  </si>
  <si>
    <t>Auckland Policy Office CE meeting; Meeting with Auckland Council CE Group</t>
  </si>
  <si>
    <t>Opening ceremony for K'Aute Pasifika Village</t>
  </si>
  <si>
    <t xml:space="preserve">Hamilton </t>
  </si>
  <si>
    <t>Meetings with Christchurch staff; meeting with CE Ngai Tahu</t>
  </si>
  <si>
    <t>Christchurch</t>
  </si>
  <si>
    <t>9-14 March 2023</t>
  </si>
  <si>
    <t>Attending part of programme for NASA visit</t>
  </si>
  <si>
    <t>Hawkes Bay</t>
  </si>
  <si>
    <t>NZ Story Board meeting</t>
  </si>
  <si>
    <t>11-15 May 2023</t>
  </si>
  <si>
    <t>Visiting Auckland University Space Institute</t>
  </si>
  <si>
    <t>17-19 May 2023</t>
  </si>
  <si>
    <t>Leadership team hui with Ngā Puhi</t>
  </si>
  <si>
    <t>Bay of Island</t>
  </si>
  <si>
    <t>22-23 May 2023</t>
  </si>
  <si>
    <t>Speaking at Murihiku Energy &amp; Innovation Forum</t>
  </si>
  <si>
    <t>Invercargill</t>
  </si>
  <si>
    <t>Speaking at Cross Agency Rainbow Network Conference</t>
  </si>
  <si>
    <t>Construction Sector Accord Steering Group meeting</t>
  </si>
  <si>
    <t>8-12 June 2023</t>
  </si>
  <si>
    <t>12-19 June 2023</t>
  </si>
  <si>
    <t>7-8 July 2022</t>
  </si>
  <si>
    <t>Registration, hotel and forum dinner</t>
  </si>
  <si>
    <t>Australia/NZ Leadership Forum - CBD to airport</t>
  </si>
  <si>
    <t>Uber</t>
  </si>
  <si>
    <t>Australia/NZ Leadership Forum - Airport to hotel</t>
  </si>
  <si>
    <t>Australia/NZ Leadership Forum - MBIE to Wellington airport</t>
  </si>
  <si>
    <t>Australia/NZ Leadership Forum - airport to home</t>
  </si>
  <si>
    <t>Australia/NZ Leadership Forum - Lunch</t>
  </si>
  <si>
    <t>Lunch</t>
  </si>
  <si>
    <t>Australia/NZ Leadership Forum - Dinner</t>
  </si>
  <si>
    <t>Dinner</t>
  </si>
  <si>
    <t>Australia/NZ Leadership Forum - Meeting at Sydney Commonwealth Parliament offices to Convention Centre</t>
  </si>
  <si>
    <t>Australia/NZ Leadership Forum - Breakfast</t>
  </si>
  <si>
    <t>MBIE to airport - but returned to city on way as flight cancelled</t>
  </si>
  <si>
    <t>MBIE to airport - Auckland to attend a mediation hearing</t>
  </si>
  <si>
    <t>28-31 July 2022</t>
  </si>
  <si>
    <t xml:space="preserve">Aerospace NZ Summit </t>
  </si>
  <si>
    <t>Fee</t>
  </si>
  <si>
    <t>Construction Sector Accord Launch - Airport to home</t>
  </si>
  <si>
    <t>Meeting with CE, NZ Steel - MBIE to airport</t>
  </si>
  <si>
    <t>Meeting with CE, NZ Steel - Airport to home</t>
  </si>
  <si>
    <t>Kea Awards - MBIE to airport</t>
  </si>
  <si>
    <t>NZ Aerospace Summit - Convention Centre to airport</t>
  </si>
  <si>
    <t>NZ Aerospace Summit - Airport to home</t>
  </si>
  <si>
    <t>Aotearoa Circle Board Strategy meeting - MBIE to airport</t>
  </si>
  <si>
    <t>Aotearoa Circle Board Strategy meeting - airport to home</t>
  </si>
  <si>
    <t>NZ Rainbow Awards - MBIE to airport</t>
  </si>
  <si>
    <t>NZ Rainbow Awards - airport to home</t>
  </si>
  <si>
    <t>NZ Rainbow Awards - parking</t>
  </si>
  <si>
    <t>Kiingitanga event to thank MIQ workers - MBIE to airport</t>
  </si>
  <si>
    <t>Trans-Tasman Business Circle event at Australian High Commission</t>
  </si>
  <si>
    <t>FIFA Women's World Cup event to home</t>
  </si>
  <si>
    <t>FIFA Women's World Cup events - MBIE to airport</t>
  </si>
  <si>
    <t>FIFA Women's World Cup events - CBD to event</t>
  </si>
  <si>
    <t>FIFA Women's World Cup events - airport to MBIE</t>
  </si>
  <si>
    <t>Countering Terrorism and Violent Extremism hui - MBIE to airport</t>
  </si>
  <si>
    <t>Speaking at G-Reg conference</t>
  </si>
  <si>
    <t>Meeting with CE, Auckland Council - MBIE to airport</t>
  </si>
  <si>
    <t>Meeting with CE, Auckland Council - airport to MBIE</t>
  </si>
  <si>
    <t>Meetings with Christchurch staff; meeting with CE Ngai Tahu - Home to airport</t>
  </si>
  <si>
    <t>Meetings with Christchurch staff - airport to MBIE office</t>
  </si>
  <si>
    <t>Attending part of programme for NASA visit - airport to MBIE</t>
  </si>
  <si>
    <t>Meetings with Minister for Economic Development and Hawkes Bay business leaders, Chamber of Commerce - MBIE to airport</t>
  </si>
  <si>
    <t>Meetings with Minister for Economic Development and Hawkes Bay business leaders, Chamber of Commerce following cyclone</t>
  </si>
  <si>
    <t>Meetings with Minister for Economic Development and Hawkes Bay business leaders, Chamber of Commerce - airport to MBIE</t>
  </si>
  <si>
    <t>NZ Story Board meeting - airport to MBIE</t>
  </si>
  <si>
    <t>Visiting Auckland University Space Institute - MBIE to airport</t>
  </si>
  <si>
    <t>Visiting Auckland University Space Institute - airport to MBIE</t>
  </si>
  <si>
    <t>Speaking at Murihiku Energy &amp; Innovation Forum - airport to home</t>
  </si>
  <si>
    <t>Speaking at Cross Agency Rainbow Network Conference - home to airport</t>
  </si>
  <si>
    <t>Speaking at Cross Agency Rainbow Network Conference - airport to Convention Centre</t>
  </si>
  <si>
    <t>Speaking at Cross Agency Rainbow Network Conference - Convention Centre to airport</t>
  </si>
  <si>
    <t>Construction Sector Accord Steering Group meeting - airport to meeting</t>
  </si>
  <si>
    <t xml:space="preserve">Construction Sector Accord Steering Group meeting - airport to MBIE </t>
  </si>
  <si>
    <t>Meeting with CE, PWC; CE WeCreate</t>
  </si>
  <si>
    <t>Meeting with CE, PWC; CE WeCreate - MBIE to airport</t>
  </si>
  <si>
    <t xml:space="preserve">Meeting with CE, PWC; CE WeCreate - airport to MBIE </t>
  </si>
  <si>
    <t>Auckland Chamber of Commerce event (ended up not attending due to sickness); World Refugee Day event</t>
  </si>
  <si>
    <t>World Refugee Day event - MBIE to airport</t>
  </si>
  <si>
    <t>World Refugee Day event - airport to MBIE</t>
  </si>
  <si>
    <t>Invite to International Space Sustainability dinner, Western Australia</t>
  </si>
  <si>
    <t>LeoLabs</t>
  </si>
  <si>
    <t>Kea Awards</t>
  </si>
  <si>
    <t xml:space="preserve">Kea </t>
  </si>
  <si>
    <t>Spirit of Service Awards</t>
  </si>
  <si>
    <t>Public Service Commission</t>
  </si>
  <si>
    <t>KPMG</t>
  </si>
  <si>
    <t>Hon Mahuta</t>
  </si>
  <si>
    <t>Kingi Tuheitia-MIQ thank you event</t>
  </si>
  <si>
    <t>Kingi Tuheitia</t>
  </si>
  <si>
    <t>Minister Robertson and Ngati Whatua Orakei</t>
  </si>
  <si>
    <t>Dinner for FIFA Women's World Cup 2023 visitors</t>
  </si>
  <si>
    <t>DPMC</t>
  </si>
  <si>
    <t>Dinner for Countering Terrorism and Violent Extremism hui</t>
  </si>
  <si>
    <t xml:space="preserve">Dinner with Australian delegation </t>
  </si>
  <si>
    <t>Minister of Immigration</t>
  </si>
  <si>
    <t>Dinner for Australian Secretary of Deparment of Homes Affairs</t>
  </si>
  <si>
    <t>Australian Deputy High Commissioner</t>
  </si>
  <si>
    <t>Aotearoa Circle</t>
  </si>
  <si>
    <t>Dinner with Taki-o-Autahi</t>
  </si>
  <si>
    <t xml:space="preserve">PWC </t>
  </si>
  <si>
    <t>1 July 2022-30 June 2023</t>
  </si>
  <si>
    <t>Construction Sector Accord Launch - MBIE to airport</t>
  </si>
  <si>
    <t>Airport to home - Auckland - Mediation hearing, Auckland</t>
  </si>
  <si>
    <t xml:space="preserve">Mediation hearing, Auckland </t>
  </si>
  <si>
    <t>Leadership team hui with Ngā Puhi - MBIE to airport</t>
  </si>
  <si>
    <t>Dinner with KPMG Partners (briefing for speaking engagement on 20 September)</t>
  </si>
  <si>
    <t>Dinner with Datacom Board and Executive Team</t>
  </si>
  <si>
    <t>Datacom</t>
  </si>
  <si>
    <t>Dinner with Harrison Grierson Board and Executive Team</t>
  </si>
  <si>
    <t>Harrison Grierson</t>
  </si>
  <si>
    <t>Executive Roundtable Discussion over lunch</t>
  </si>
  <si>
    <t>FSTGov &amp; Cloudflare</t>
  </si>
  <si>
    <t>CodeHQ</t>
  </si>
  <si>
    <t>Parliamentary BBQ</t>
  </si>
  <si>
    <t>Meat Industry Association</t>
  </si>
  <si>
    <t>WOW tickets</t>
  </si>
  <si>
    <t>World of Wearable Art</t>
  </si>
  <si>
    <t>Rugby World Cup women's rugby ticket to VIP lounge</t>
  </si>
  <si>
    <t>RWC 2021</t>
  </si>
  <si>
    <t>Tickets to All Whites v Australia game</t>
  </si>
  <si>
    <t>NZ Football</t>
  </si>
  <si>
    <t>Auckland Leaders breakfast event</t>
  </si>
  <si>
    <t>Sheffield, and Institute for Strategic Leadership</t>
  </si>
  <si>
    <t>Engineering &amp; Technology Excellence Awards</t>
  </si>
  <si>
    <t>Transpower</t>
  </si>
  <si>
    <t>Blind Low Vision NZ Awareness discussion and breakfast</t>
  </si>
  <si>
    <t>Emergent and Deloitte</t>
  </si>
  <si>
    <t>Launch attempt of Artemis I mission</t>
  </si>
  <si>
    <t>NASA</t>
  </si>
  <si>
    <t>Sustainable Business Awards</t>
  </si>
  <si>
    <t>Sustainable Business Network</t>
  </si>
  <si>
    <t>Halberg Awards in February</t>
  </si>
  <si>
    <t>Sport NZ</t>
  </si>
  <si>
    <t>State Memorial and Concert for Hon Dame Catherine Tizard</t>
  </si>
  <si>
    <t>DIA</t>
  </si>
  <si>
    <t xml:space="preserve">FIFA Women's World Cup events </t>
  </si>
  <si>
    <t>Dinner at Australian High Commission for Secretary of Department of Home Affairs</t>
  </si>
  <si>
    <t>Dinner with Aotearoa Circle Board &amp; Minister Shaw</t>
  </si>
  <si>
    <t>Welcoming reception/dinner for European Parliamentary Committee on International Trade</t>
  </si>
  <si>
    <t>The Business Insider dinner event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</si>
</sst>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29"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i/>
      <sz val="10"/>
      <color theme="1"/>
      <name val="Arial"/>
      <family val="2"/>
    </font>
    <font>
      <b/>
      <i/>
      <sz val="10"/>
      <color theme="1"/>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s>
  <borders count="10">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2">
    <xf numFmtId="0" fontId="0" fillId="0" borderId="0"/>
    <xf numFmtId="165" fontId="19" fillId="0" borderId="0" applyFont="0" applyFill="0" applyBorder="0" applyAlignment="0" applyProtection="0"/>
  </cellStyleXfs>
  <cellXfs count="167">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4"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4" fillId="0" borderId="0" xfId="0" applyFont="1" applyFill="1" applyBorder="1" applyAlignment="1" applyProtection="1">
      <alignment vertical="center" wrapText="1" readingOrder="1"/>
    </xf>
    <xf numFmtId="0" fontId="13"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17" fillId="0" borderId="3" xfId="0" applyFont="1" applyFill="1" applyBorder="1" applyAlignment="1" applyProtection="1">
      <alignment vertical="center" wrapText="1" readingOrder="1"/>
    </xf>
    <xf numFmtId="0" fontId="24"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2" fillId="0" borderId="0" xfId="0" applyFont="1" applyBorder="1" applyProtection="1"/>
    <xf numFmtId="166" fontId="21" fillId="0" borderId="0" xfId="0" applyNumberFormat="1" applyFont="1" applyFill="1" applyBorder="1" applyAlignment="1" applyProtection="1">
      <alignment vertical="center" wrapText="1"/>
    </xf>
    <xf numFmtId="0" fontId="15"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0" fillId="0" borderId="0" xfId="0" applyFont="1" applyBorder="1" applyAlignment="1" applyProtection="1">
      <alignment vertical="center" wrapText="1" readingOrder="1"/>
    </xf>
    <xf numFmtId="0" fontId="16"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5" fillId="3" borderId="0" xfId="0" applyFont="1" applyFill="1" applyBorder="1" applyAlignment="1" applyProtection="1">
      <alignment vertical="center" wrapText="1" readingOrder="1"/>
    </xf>
    <xf numFmtId="0" fontId="12"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17" fillId="0" borderId="5" xfId="0" applyNumberFormat="1" applyFont="1" applyFill="1" applyBorder="1" applyAlignment="1" applyProtection="1">
      <alignment horizontal="center" vertical="center" wrapText="1"/>
    </xf>
    <xf numFmtId="0" fontId="11" fillId="0" borderId="0" xfId="0" applyFont="1" applyFill="1" applyBorder="1" applyAlignment="1" applyProtection="1">
      <alignment vertical="center"/>
    </xf>
    <xf numFmtId="1" fontId="13" fillId="0" borderId="0" xfId="0" applyNumberFormat="1" applyFont="1" applyFill="1" applyBorder="1" applyAlignment="1" applyProtection="1">
      <alignment horizontal="center" vertical="center" wrapText="1"/>
    </xf>
    <xf numFmtId="165" fontId="13" fillId="0" borderId="0" xfId="1" applyFont="1" applyFill="1" applyBorder="1" applyAlignment="1" applyProtection="1">
      <alignment vertical="center" wrapText="1" readingOrder="1"/>
    </xf>
    <xf numFmtId="0" fontId="11"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0" fillId="0" borderId="0" xfId="0" applyProtection="1">
      <protection locked="0"/>
    </xf>
    <xf numFmtId="0" fontId="15" fillId="3" borderId="0" xfId="0" applyFont="1" applyFill="1" applyBorder="1" applyAlignment="1" applyProtection="1">
      <alignment vertical="center" readingOrder="1"/>
    </xf>
    <xf numFmtId="0" fontId="26" fillId="0" borderId="0" xfId="0" applyFont="1" applyBorder="1" applyProtection="1"/>
    <xf numFmtId="166" fontId="15" fillId="8" borderId="0" xfId="0" applyNumberFormat="1" applyFont="1" applyFill="1" applyBorder="1" applyAlignment="1" applyProtection="1">
      <alignment horizontal="left" vertical="center" wrapText="1"/>
    </xf>
    <xf numFmtId="1" fontId="15"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5" fillId="3" borderId="0" xfId="0" applyNumberFormat="1" applyFont="1" applyFill="1" applyBorder="1" applyAlignment="1" applyProtection="1">
      <alignment vertical="center"/>
    </xf>
    <xf numFmtId="164" fontId="17" fillId="0" borderId="4" xfId="1" applyNumberFormat="1" applyFont="1" applyFill="1" applyBorder="1" applyAlignment="1" applyProtection="1">
      <alignment vertical="center" wrapText="1" readingOrder="1"/>
    </xf>
    <xf numFmtId="164" fontId="17" fillId="0" borderId="0" xfId="1" applyNumberFormat="1" applyFont="1" applyFill="1" applyBorder="1" applyAlignment="1" applyProtection="1">
      <alignment vertical="center" wrapText="1" readingOrder="1"/>
    </xf>
    <xf numFmtId="164" fontId="24" fillId="0" borderId="4" xfId="1" applyNumberFormat="1" applyFont="1" applyFill="1" applyBorder="1" applyAlignment="1" applyProtection="1">
      <alignment vertical="center" wrapText="1" readingOrder="1"/>
    </xf>
    <xf numFmtId="164" fontId="15"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1" fillId="0" borderId="5" xfId="1" applyNumberFormat="1" applyFont="1" applyFill="1" applyBorder="1" applyAlignment="1" applyProtection="1">
      <alignment horizontal="center" vertical="center" wrapText="1" readingOrder="1"/>
    </xf>
    <xf numFmtId="0" fontId="11" fillId="0" borderId="0" xfId="1" applyNumberFormat="1" applyFont="1" applyFill="1" applyBorder="1" applyAlignment="1" applyProtection="1">
      <alignment horizontal="center" vertical="center" wrapText="1" readingOrder="1"/>
    </xf>
    <xf numFmtId="0" fontId="25" fillId="0" borderId="5" xfId="1" applyNumberFormat="1" applyFont="1" applyFill="1" applyBorder="1" applyAlignment="1" applyProtection="1">
      <alignment horizontal="center" vertical="center" wrapText="1" readingOrder="1"/>
    </xf>
    <xf numFmtId="0" fontId="27" fillId="3" borderId="0" xfId="0" applyFont="1" applyFill="1" applyBorder="1" applyAlignment="1" applyProtection="1">
      <alignment horizontal="center" vertical="center" readingOrder="1"/>
    </xf>
    <xf numFmtId="0" fontId="16" fillId="3" borderId="0" xfId="0" applyFont="1" applyFill="1" applyBorder="1" applyAlignment="1" applyProtection="1">
      <alignment vertical="center"/>
    </xf>
    <xf numFmtId="164" fontId="16"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4" fillId="3" borderId="0" xfId="0" applyFont="1" applyFill="1" applyBorder="1" applyAlignment="1" applyProtection="1">
      <alignment vertical="center" wrapText="1" readingOrder="1"/>
    </xf>
    <xf numFmtId="165" fontId="14" fillId="3" borderId="0" xfId="1" applyFont="1" applyFill="1" applyBorder="1" applyAlignment="1" applyProtection="1">
      <alignment horizontal="center" vertical="center" wrapText="1" readingOrder="1"/>
    </xf>
    <xf numFmtId="165" fontId="14" fillId="0" borderId="0" xfId="1" applyFont="1" applyFill="1" applyBorder="1" applyAlignment="1" applyProtection="1">
      <alignment horizontal="center" vertical="center" wrapText="1" readingOrder="1"/>
    </xf>
    <xf numFmtId="0" fontId="14" fillId="7" borderId="0" xfId="0" applyFont="1" applyFill="1" applyBorder="1" applyAlignment="1" applyProtection="1">
      <alignment vertical="center" wrapText="1" readingOrder="1"/>
    </xf>
    <xf numFmtId="165" fontId="14" fillId="7" borderId="0" xfId="1" applyFont="1" applyFill="1" applyBorder="1" applyAlignment="1" applyProtection="1">
      <alignment horizontal="center" vertical="center" wrapText="1" readingOrder="1"/>
    </xf>
    <xf numFmtId="0" fontId="16" fillId="0" borderId="0" xfId="0" applyFont="1" applyFill="1" applyBorder="1" applyAlignment="1" applyProtection="1">
      <alignment wrapText="1"/>
    </xf>
    <xf numFmtId="0" fontId="12" fillId="0" borderId="0" xfId="0" applyFont="1" applyProtection="1"/>
    <xf numFmtId="167" fontId="11" fillId="9" borderId="3" xfId="0" applyNumberFormat="1" applyFont="1" applyFill="1" applyBorder="1" applyAlignment="1" applyProtection="1">
      <alignment vertical="center"/>
      <protection locked="0"/>
    </xf>
    <xf numFmtId="164" fontId="11" fillId="9" borderId="4" xfId="0" applyNumberFormat="1" applyFont="1" applyFill="1" applyBorder="1" applyAlignment="1" applyProtection="1">
      <alignment vertical="center" wrapText="1"/>
      <protection locked="0"/>
    </xf>
    <xf numFmtId="0" fontId="11" fillId="9" borderId="4" xfId="0" applyFont="1" applyFill="1" applyBorder="1" applyAlignment="1" applyProtection="1">
      <alignment vertical="center" wrapText="1"/>
      <protection locked="0"/>
    </xf>
    <xf numFmtId="0" fontId="11" fillId="9" borderId="5" xfId="0" applyFont="1" applyFill="1" applyBorder="1" applyAlignment="1" applyProtection="1">
      <alignment vertical="center" wrapText="1"/>
      <protection locked="0"/>
    </xf>
    <xf numFmtId="167" fontId="11" fillId="9" borderId="3" xfId="0" applyNumberFormat="1" applyFont="1" applyFill="1" applyBorder="1" applyAlignment="1" applyProtection="1">
      <alignment vertical="center" wrapText="1"/>
      <protection locked="0"/>
    </xf>
    <xf numFmtId="0" fontId="0" fillId="9" borderId="4" xfId="0" applyFont="1" applyFill="1" applyBorder="1" applyAlignment="1" applyProtection="1">
      <alignment vertical="center" wrapText="1"/>
      <protection locked="0"/>
    </xf>
    <xf numFmtId="0" fontId="0" fillId="9" borderId="5" xfId="0" applyFont="1" applyFill="1" applyBorder="1" applyAlignment="1" applyProtection="1">
      <alignment vertical="center" wrapText="1"/>
      <protection locked="0"/>
    </xf>
    <xf numFmtId="0" fontId="11" fillId="9" borderId="4" xfId="0" applyNumberFormat="1" applyFont="1" applyFill="1" applyBorder="1" applyAlignment="1" applyProtection="1">
      <alignment horizontal="left" vertical="center" wrapText="1"/>
      <protection locked="0"/>
    </xf>
    <xf numFmtId="164" fontId="11" fillId="9" borderId="4" xfId="0" applyNumberFormat="1" applyFont="1" applyFill="1" applyBorder="1" applyAlignment="1" applyProtection="1">
      <alignment horizontal="right" vertical="center" wrapText="1"/>
      <protection locked="0"/>
    </xf>
    <xf numFmtId="167" fontId="11" fillId="9" borderId="7" xfId="0" applyNumberFormat="1" applyFont="1" applyFill="1" applyBorder="1" applyAlignment="1" applyProtection="1">
      <alignment vertical="center" wrapText="1"/>
      <protection locked="0"/>
    </xf>
    <xf numFmtId="164" fontId="11" fillId="9" borderId="8" xfId="0" applyNumberFormat="1" applyFont="1" applyFill="1" applyBorder="1" applyAlignment="1" applyProtection="1">
      <alignment vertical="center" wrapText="1"/>
      <protection locked="0"/>
    </xf>
    <xf numFmtId="0" fontId="11" fillId="9" borderId="8" xfId="0" applyFont="1" applyFill="1" applyBorder="1" applyAlignment="1" applyProtection="1">
      <alignment vertical="center" wrapText="1"/>
      <protection locked="0"/>
    </xf>
    <xf numFmtId="0" fontId="11" fillId="9" borderId="9" xfId="0" applyFont="1" applyFill="1" applyBorder="1" applyAlignment="1" applyProtection="1">
      <alignment vertical="center" wrapText="1"/>
      <protection locked="0"/>
    </xf>
    <xf numFmtId="167" fontId="11" fillId="3" borderId="3" xfId="0" applyNumberFormat="1" applyFont="1" applyFill="1" applyBorder="1" applyAlignment="1" applyProtection="1">
      <alignment vertical="center"/>
      <protection locked="0"/>
    </xf>
    <xf numFmtId="164" fontId="11" fillId="3" borderId="4" xfId="0" applyNumberFormat="1" applyFont="1" applyFill="1" applyBorder="1" applyAlignment="1" applyProtection="1">
      <alignment vertical="center" wrapText="1"/>
      <protection locked="0"/>
    </xf>
    <xf numFmtId="0" fontId="11" fillId="3" borderId="4" xfId="0" applyFont="1" applyFill="1" applyBorder="1" applyAlignment="1" applyProtection="1">
      <alignment vertical="center" wrapText="1"/>
      <protection locked="0"/>
    </xf>
    <xf numFmtId="0" fontId="11" fillId="3" borderId="5" xfId="0" applyFont="1" applyFill="1" applyBorder="1" applyAlignment="1" applyProtection="1">
      <alignment vertical="center" wrapText="1"/>
      <protection locked="0"/>
    </xf>
    <xf numFmtId="0" fontId="16" fillId="3" borderId="0"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readingOrder="1"/>
    </xf>
    <xf numFmtId="166" fontId="15" fillId="3" borderId="0" xfId="0" applyNumberFormat="1" applyFont="1" applyFill="1" applyBorder="1" applyAlignment="1" applyProtection="1">
      <alignment horizontal="left" vertical="center" wrapText="1"/>
    </xf>
    <xf numFmtId="1" fontId="15" fillId="3" borderId="0" xfId="0" applyNumberFormat="1" applyFont="1" applyFill="1" applyBorder="1" applyAlignment="1" applyProtection="1">
      <alignment horizontal="center" vertical="center" wrapText="1"/>
    </xf>
    <xf numFmtId="166" fontId="27" fillId="3" borderId="0" xfId="0" applyNumberFormat="1" applyFont="1" applyFill="1" applyBorder="1" applyAlignment="1" applyProtection="1">
      <alignment horizontal="center" vertical="center" wrapText="1"/>
    </xf>
    <xf numFmtId="167" fontId="11" fillId="10" borderId="3" xfId="0" applyNumberFormat="1" applyFont="1" applyFill="1" applyBorder="1" applyAlignment="1" applyProtection="1">
      <alignment vertical="center"/>
      <protection locked="0"/>
    </xf>
    <xf numFmtId="164" fontId="11" fillId="10" borderId="4" xfId="0" applyNumberFormat="1" applyFont="1" applyFill="1" applyBorder="1" applyAlignment="1" applyProtection="1">
      <alignment vertical="center" wrapText="1"/>
      <protection locked="0"/>
    </xf>
    <xf numFmtId="0" fontId="11" fillId="10" borderId="4" xfId="0" applyFont="1" applyFill="1" applyBorder="1" applyAlignment="1" applyProtection="1">
      <alignment vertical="center" wrapText="1"/>
      <protection locked="0"/>
    </xf>
    <xf numFmtId="0" fontId="11" fillId="10" borderId="5" xfId="0" applyFont="1" applyFill="1" applyBorder="1" applyAlignment="1" applyProtection="1">
      <alignment vertical="center" wrapText="1"/>
      <protection locked="0"/>
    </xf>
    <xf numFmtId="167" fontId="11"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0" fillId="10" borderId="4" xfId="0" applyFont="1" applyFill="1" applyBorder="1" applyAlignment="1" applyProtection="1">
      <alignment horizontal="left" vertical="center" wrapText="1"/>
      <protection locked="0"/>
    </xf>
    <xf numFmtId="0" fontId="11" fillId="10" borderId="4" xfId="0" applyNumberFormat="1" applyFont="1" applyFill="1" applyBorder="1" applyAlignment="1" applyProtection="1">
      <alignment horizontal="left" vertical="center" wrapText="1"/>
      <protection locked="0"/>
    </xf>
    <xf numFmtId="164" fontId="11" fillId="10" borderId="4" xfId="0" applyNumberFormat="1" applyFont="1" applyFill="1" applyBorder="1" applyAlignment="1" applyProtection="1">
      <alignment horizontal="right" vertical="center" wrapText="1"/>
      <protection locked="0"/>
    </xf>
    <xf numFmtId="0" fontId="0" fillId="10" borderId="5" xfId="0" applyFont="1" applyFill="1" applyBorder="1" applyAlignment="1" applyProtection="1">
      <alignment horizontal="left" vertical="center" wrapText="1"/>
      <protection locked="0"/>
    </xf>
    <xf numFmtId="0" fontId="27" fillId="3" borderId="0" xfId="0" applyFont="1" applyFill="1" applyBorder="1" applyAlignment="1" applyProtection="1">
      <alignment horizontal="center" vertical="center" wrapText="1"/>
    </xf>
    <xf numFmtId="0" fontId="0" fillId="10" borderId="4" xfId="0" quotePrefix="1" applyFont="1" applyFill="1" applyBorder="1" applyAlignment="1" applyProtection="1">
      <alignment horizontal="left" vertical="center" wrapText="1"/>
      <protection locked="0"/>
    </xf>
    <xf numFmtId="0" fontId="0" fillId="10" borderId="0" xfId="0" applyFill="1" applyProtection="1">
      <protection locked="0"/>
    </xf>
    <xf numFmtId="0" fontId="11" fillId="0" borderId="0" xfId="0" applyFont="1" applyFill="1" applyBorder="1" applyAlignment="1" applyProtection="1">
      <alignment horizontal="center" vertical="center" wrapText="1" readingOrder="1"/>
    </xf>
    <xf numFmtId="0" fontId="10" fillId="10" borderId="2" xfId="0" applyFont="1" applyFill="1" applyBorder="1" applyAlignment="1" applyProtection="1">
      <alignment horizontal="left" vertical="center" wrapText="1" readingOrder="1"/>
      <protection locked="0"/>
    </xf>
    <xf numFmtId="0" fontId="9" fillId="0" borderId="6" xfId="0" applyFont="1" applyFill="1" applyBorder="1" applyAlignment="1" applyProtection="1">
      <alignment horizontal="left" vertical="center"/>
    </xf>
    <xf numFmtId="0" fontId="18" fillId="2" borderId="0" xfId="0" applyFont="1" applyFill="1" applyBorder="1" applyAlignment="1" applyProtection="1">
      <alignment horizontal="center" vertical="center"/>
    </xf>
    <xf numFmtId="0" fontId="28" fillId="10" borderId="2" xfId="0" applyFont="1" applyFill="1" applyBorder="1" applyAlignment="1" applyProtection="1">
      <alignment horizontal="left" vertical="center" wrapText="1" readingOrder="1"/>
      <protection locked="0"/>
    </xf>
    <xf numFmtId="167" fontId="28" fillId="10" borderId="2" xfId="0" applyNumberFormat="1" applyFont="1" applyFill="1" applyBorder="1" applyAlignment="1" applyProtection="1">
      <alignment horizontal="left" vertical="center" wrapText="1" readingOrder="1"/>
      <protection locked="0"/>
    </xf>
    <xf numFmtId="167" fontId="9" fillId="0" borderId="2" xfId="0" applyNumberFormat="1" applyFont="1" applyBorder="1" applyAlignment="1" applyProtection="1">
      <alignment horizontal="left" vertical="center" wrapText="1" readingOrder="1"/>
    </xf>
    <xf numFmtId="0" fontId="27" fillId="3" borderId="0" xfId="0" applyFont="1" applyFill="1" applyBorder="1" applyAlignment="1" applyProtection="1">
      <alignment horizontal="center" vertical="center" wrapText="1"/>
    </xf>
    <xf numFmtId="0" fontId="14"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16"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9"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xf>
  </cellXfs>
  <cellStyles count="2">
    <cellStyle name="Currency" xfId="1" builtinId="4"/>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K67"/>
  <sheetViews>
    <sheetView tabSelected="1" zoomScaleNormal="100" workbookViewId="0">
      <selection activeCell="B2" sqref="B2:F2"/>
    </sheetView>
  </sheetViews>
  <sheetFormatPr defaultColWidth="0" defaultRowHeight="12.75" zeroHeight="1" x14ac:dyDescent="0.2"/>
  <cols>
    <col min="1" max="1" width="35.7109375" style="16" customWidth="1"/>
    <col min="2" max="2" width="21.5703125" style="16" customWidth="1"/>
    <col min="3" max="3" width="33.5703125" style="16" customWidth="1"/>
    <col min="4" max="4" width="4.42578125" style="16" customWidth="1"/>
    <col min="5" max="5" width="29" style="16" customWidth="1"/>
    <col min="6" max="6" width="19" style="16" customWidth="1"/>
    <col min="7" max="7" width="42" style="16" customWidth="1"/>
    <col min="8" max="11" width="9.140625" style="16" hidden="1" customWidth="1"/>
    <col min="12" max="16384" width="9.140625" style="16" hidden="1"/>
  </cols>
  <sheetData>
    <row r="1" spans="1:11" ht="26.25" customHeight="1" x14ac:dyDescent="0.2">
      <c r="A1" s="150" t="s">
        <v>2</v>
      </c>
      <c r="B1" s="150"/>
      <c r="C1" s="150"/>
      <c r="D1" s="150"/>
      <c r="E1" s="150"/>
      <c r="F1" s="150"/>
      <c r="G1" s="46"/>
      <c r="H1" s="46"/>
      <c r="I1" s="46"/>
      <c r="J1" s="46"/>
      <c r="K1" s="46"/>
    </row>
    <row r="2" spans="1:11" ht="21" customHeight="1" x14ac:dyDescent="0.2">
      <c r="A2" s="4" t="s">
        <v>3</v>
      </c>
      <c r="B2" s="151" t="s">
        <v>124</v>
      </c>
      <c r="C2" s="151"/>
      <c r="D2" s="151"/>
      <c r="E2" s="151"/>
      <c r="F2" s="151"/>
      <c r="G2" s="46"/>
      <c r="H2" s="46"/>
      <c r="I2" s="46"/>
      <c r="J2" s="46"/>
      <c r="K2" s="46"/>
    </row>
    <row r="3" spans="1:11" ht="21" customHeight="1" x14ac:dyDescent="0.2">
      <c r="A3" s="4" t="s">
        <v>4</v>
      </c>
      <c r="B3" s="151" t="s">
        <v>120</v>
      </c>
      <c r="C3" s="151"/>
      <c r="D3" s="151"/>
      <c r="E3" s="151"/>
      <c r="F3" s="151"/>
      <c r="G3" s="46"/>
      <c r="H3" s="46"/>
      <c r="I3" s="46"/>
      <c r="J3" s="46"/>
      <c r="K3" s="46"/>
    </row>
    <row r="4" spans="1:11" ht="21" customHeight="1" x14ac:dyDescent="0.2">
      <c r="A4" s="4" t="s">
        <v>5</v>
      </c>
      <c r="B4" s="152">
        <v>44743</v>
      </c>
      <c r="C4" s="152"/>
      <c r="D4" s="152"/>
      <c r="E4" s="152"/>
      <c r="F4" s="152"/>
      <c r="G4" s="46"/>
      <c r="H4" s="46"/>
      <c r="I4" s="46"/>
      <c r="J4" s="46"/>
      <c r="K4" s="46"/>
    </row>
    <row r="5" spans="1:11" ht="21" customHeight="1" x14ac:dyDescent="0.2">
      <c r="A5" s="4" t="s">
        <v>6</v>
      </c>
      <c r="B5" s="152">
        <v>45107</v>
      </c>
      <c r="C5" s="152"/>
      <c r="D5" s="152"/>
      <c r="E5" s="152"/>
      <c r="F5" s="152"/>
      <c r="G5" s="46"/>
      <c r="H5" s="46"/>
      <c r="I5" s="46"/>
      <c r="J5" s="46"/>
      <c r="K5" s="46"/>
    </row>
    <row r="6" spans="1:11" ht="21" customHeight="1" x14ac:dyDescent="0.2">
      <c r="A6" s="4" t="s">
        <v>7</v>
      </c>
      <c r="B6" s="149" t="str">
        <f>IF(AND(Travel!B7&lt;&gt;A30,Hospitality!B7&lt;&gt;A30,'All other expenses'!B7&lt;&gt;A30,'Gifts and benefits'!B7&lt;&gt;A30),A31,IF(AND(Travel!B7=A30,Hospitality!B7=A30,'All other expenses'!B7=A30,'Gifts and benefits'!B7=A30),A33,A32))</f>
        <v>Data and totals checked on all sheets</v>
      </c>
      <c r="C6" s="149"/>
      <c r="D6" s="149"/>
      <c r="E6" s="149"/>
      <c r="F6" s="149"/>
      <c r="G6" s="34"/>
      <c r="H6" s="46"/>
      <c r="I6" s="46"/>
      <c r="J6" s="46"/>
      <c r="K6" s="46"/>
    </row>
    <row r="7" spans="1:11" ht="21" customHeight="1" x14ac:dyDescent="0.2">
      <c r="A7" s="4" t="s">
        <v>8</v>
      </c>
      <c r="B7" s="148" t="s">
        <v>40</v>
      </c>
      <c r="C7" s="148"/>
      <c r="D7" s="148"/>
      <c r="E7" s="148"/>
      <c r="F7" s="148"/>
      <c r="G7" s="34"/>
      <c r="H7" s="46"/>
      <c r="I7" s="46"/>
      <c r="J7" s="46"/>
      <c r="K7" s="46"/>
    </row>
    <row r="8" spans="1:11" ht="21" customHeight="1" x14ac:dyDescent="0.2">
      <c r="A8" s="4" t="s">
        <v>10</v>
      </c>
      <c r="B8" s="148" t="s">
        <v>123</v>
      </c>
      <c r="C8" s="148"/>
      <c r="D8" s="148"/>
      <c r="E8" s="148"/>
      <c r="F8" s="148"/>
      <c r="G8" s="34"/>
      <c r="H8" s="46"/>
      <c r="I8" s="46"/>
      <c r="J8" s="46"/>
      <c r="K8" s="46"/>
    </row>
    <row r="9" spans="1:11" ht="66.75" customHeight="1" x14ac:dyDescent="0.2">
      <c r="A9" s="147" t="s">
        <v>11</v>
      </c>
      <c r="B9" s="147"/>
      <c r="C9" s="147"/>
      <c r="D9" s="147"/>
      <c r="E9" s="147"/>
      <c r="F9" s="147"/>
      <c r="G9" s="34"/>
      <c r="H9" s="46"/>
      <c r="I9" s="46"/>
      <c r="J9" s="46"/>
      <c r="K9" s="46"/>
    </row>
    <row r="10" spans="1:11" s="110" customFormat="1" ht="36" customHeight="1" x14ac:dyDescent="0.2">
      <c r="A10" s="104" t="s">
        <v>12</v>
      </c>
      <c r="B10" s="105" t="s">
        <v>13</v>
      </c>
      <c r="C10" s="105" t="s">
        <v>14</v>
      </c>
      <c r="D10" s="106"/>
      <c r="E10" s="107" t="s">
        <v>1</v>
      </c>
      <c r="F10" s="108" t="s">
        <v>15</v>
      </c>
      <c r="G10" s="109"/>
      <c r="H10" s="109"/>
      <c r="I10" s="109"/>
      <c r="J10" s="109"/>
      <c r="K10" s="109"/>
    </row>
    <row r="11" spans="1:11" ht="27.75" customHeight="1" x14ac:dyDescent="0.2">
      <c r="A11" s="10" t="s">
        <v>16</v>
      </c>
      <c r="B11" s="75">
        <f>B15+B16+B17</f>
        <v>19272.150000000005</v>
      </c>
      <c r="C11" s="82" t="str">
        <f>IF(Travel!B6="",A34,Travel!B6)</f>
        <v>Figures include GST (where applicable)</v>
      </c>
      <c r="D11" s="8"/>
      <c r="E11" s="10" t="s">
        <v>17</v>
      </c>
      <c r="F11" s="56">
        <f>'Gifts and benefits'!C42</f>
        <v>27</v>
      </c>
      <c r="G11" s="47"/>
      <c r="H11" s="47"/>
      <c r="I11" s="47"/>
      <c r="J11" s="47"/>
      <c r="K11" s="47"/>
    </row>
    <row r="12" spans="1:11" ht="27.75" customHeight="1" x14ac:dyDescent="0.2">
      <c r="A12" s="10" t="s">
        <v>0</v>
      </c>
      <c r="B12" s="75">
        <f>Hospitality!B15</f>
        <v>0</v>
      </c>
      <c r="C12" s="82" t="str">
        <f>IF(Hospitality!B6="",A34,Hospitality!B6)</f>
        <v>Figures include GST (where applicable)</v>
      </c>
      <c r="D12" s="8"/>
      <c r="E12" s="10" t="s">
        <v>18</v>
      </c>
      <c r="F12" s="56">
        <f>'Gifts and benefits'!C43</f>
        <v>11</v>
      </c>
      <c r="G12" s="47"/>
      <c r="H12" s="47"/>
      <c r="I12" s="47"/>
      <c r="J12" s="47"/>
      <c r="K12" s="47"/>
    </row>
    <row r="13" spans="1:11" ht="27.75" customHeight="1" x14ac:dyDescent="0.2">
      <c r="A13" s="10" t="s">
        <v>19</v>
      </c>
      <c r="B13" s="75">
        <f>'All other expenses'!B16</f>
        <v>1210.46</v>
      </c>
      <c r="C13" s="82" t="str">
        <f>IF('All other expenses'!B6="",A34,'All other expenses'!B6)</f>
        <v>Figures include GST (where applicable)</v>
      </c>
      <c r="D13" s="8"/>
      <c r="E13" s="10" t="s">
        <v>20</v>
      </c>
      <c r="F13" s="56">
        <f>'Gifts and benefits'!C44</f>
        <v>16</v>
      </c>
      <c r="G13" s="46"/>
      <c r="H13" s="46"/>
      <c r="I13" s="46"/>
      <c r="J13" s="46"/>
      <c r="K13" s="46"/>
    </row>
    <row r="14" spans="1:11" ht="12.75" customHeight="1" x14ac:dyDescent="0.2">
      <c r="A14" s="9"/>
      <c r="B14" s="76"/>
      <c r="C14" s="83"/>
      <c r="D14" s="57"/>
      <c r="E14" s="8"/>
      <c r="F14" s="58"/>
      <c r="G14" s="26"/>
      <c r="H14" s="26"/>
      <c r="I14" s="26"/>
      <c r="J14" s="26"/>
      <c r="K14" s="26"/>
    </row>
    <row r="15" spans="1:11" ht="27.75" customHeight="1" x14ac:dyDescent="0.2">
      <c r="A15" s="11" t="s">
        <v>21</v>
      </c>
      <c r="B15" s="77">
        <f>Travel!B25</f>
        <v>2684.6800000000003</v>
      </c>
      <c r="C15" s="84" t="str">
        <f>C11</f>
        <v>Figures include GST (where applicable)</v>
      </c>
      <c r="D15" s="8"/>
      <c r="E15" s="8"/>
      <c r="F15" s="58"/>
      <c r="G15" s="46"/>
      <c r="H15" s="46"/>
      <c r="I15" s="46"/>
      <c r="J15" s="46"/>
      <c r="K15" s="46"/>
    </row>
    <row r="16" spans="1:11" ht="27.75" customHeight="1" x14ac:dyDescent="0.2">
      <c r="A16" s="11" t="s">
        <v>22</v>
      </c>
      <c r="B16" s="77">
        <f>Travel!B104</f>
        <v>16487.570000000003</v>
      </c>
      <c r="C16" s="84" t="str">
        <f>C11</f>
        <v>Figures include GST (where applicable)</v>
      </c>
      <c r="D16" s="59"/>
      <c r="E16" s="8"/>
      <c r="F16" s="60"/>
      <c r="G16" s="46"/>
      <c r="H16" s="46"/>
      <c r="I16" s="46"/>
      <c r="J16" s="46"/>
      <c r="K16" s="46"/>
    </row>
    <row r="17" spans="1:11" ht="27.75" customHeight="1" x14ac:dyDescent="0.2">
      <c r="A17" s="11" t="s">
        <v>23</v>
      </c>
      <c r="B17" s="77">
        <f>Travel!B116</f>
        <v>99.9</v>
      </c>
      <c r="C17" s="84" t="str">
        <f>C11</f>
        <v>Figures include GST (where applicable)</v>
      </c>
      <c r="D17" s="8"/>
      <c r="E17" s="8"/>
      <c r="F17" s="60"/>
      <c r="G17" s="46"/>
      <c r="H17" s="46"/>
      <c r="I17" s="46"/>
      <c r="J17" s="46"/>
      <c r="K17" s="46"/>
    </row>
    <row r="18" spans="1:11" ht="27.75" customHeight="1" x14ac:dyDescent="0.2">
      <c r="A18" s="27"/>
      <c r="B18" s="22"/>
      <c r="C18" s="27"/>
      <c r="D18" s="7"/>
      <c r="E18" s="7"/>
      <c r="F18" s="61"/>
      <c r="G18" s="62"/>
      <c r="H18" s="62"/>
      <c r="I18" s="62"/>
      <c r="J18" s="62"/>
      <c r="K18" s="62"/>
    </row>
    <row r="19" spans="1:11" x14ac:dyDescent="0.2">
      <c r="A19" s="52" t="s">
        <v>24</v>
      </c>
      <c r="B19" s="25"/>
      <c r="C19" s="26"/>
      <c r="D19" s="27"/>
      <c r="E19" s="27"/>
      <c r="F19" s="27"/>
      <c r="G19" s="27"/>
      <c r="H19" s="27"/>
      <c r="I19" s="27"/>
      <c r="J19" s="27"/>
      <c r="K19" s="27"/>
    </row>
    <row r="20" spans="1:11" x14ac:dyDescent="0.2">
      <c r="A20" s="23" t="s">
        <v>25</v>
      </c>
      <c r="B20" s="53"/>
      <c r="C20" s="53"/>
      <c r="D20" s="26"/>
      <c r="E20" s="26"/>
      <c r="F20" s="26"/>
      <c r="G20" s="27"/>
      <c r="H20" s="27"/>
      <c r="I20" s="27"/>
      <c r="J20" s="27"/>
      <c r="K20" s="27"/>
    </row>
    <row r="21" spans="1:11" ht="12.6" customHeight="1" x14ac:dyDescent="0.2">
      <c r="A21" s="23" t="s">
        <v>26</v>
      </c>
      <c r="B21" s="53"/>
      <c r="C21" s="53"/>
      <c r="D21" s="20"/>
      <c r="E21" s="27"/>
      <c r="F21" s="27"/>
      <c r="G21" s="27"/>
      <c r="H21" s="27"/>
      <c r="I21" s="27"/>
      <c r="J21" s="27"/>
      <c r="K21" s="27"/>
    </row>
    <row r="22" spans="1:11" ht="12.6" customHeight="1" x14ac:dyDescent="0.2">
      <c r="A22" s="23" t="s">
        <v>27</v>
      </c>
      <c r="B22" s="53"/>
      <c r="C22" s="53"/>
      <c r="D22" s="20"/>
      <c r="E22" s="27"/>
      <c r="F22" s="27"/>
      <c r="G22" s="27"/>
      <c r="H22" s="27"/>
      <c r="I22" s="27"/>
      <c r="J22" s="27"/>
      <c r="K22" s="27"/>
    </row>
    <row r="23" spans="1:11" ht="12.6" customHeight="1" x14ac:dyDescent="0.2">
      <c r="A23" s="23" t="s">
        <v>28</v>
      </c>
      <c r="B23" s="53"/>
      <c r="C23" s="53"/>
      <c r="D23" s="20"/>
      <c r="E23" s="27"/>
      <c r="F23" s="27"/>
      <c r="G23" s="27"/>
      <c r="H23" s="27"/>
      <c r="I23" s="27"/>
      <c r="J23" s="27"/>
      <c r="K23" s="27"/>
    </row>
    <row r="24" spans="1:11" x14ac:dyDescent="0.2">
      <c r="A24" s="40"/>
      <c r="B24" s="27"/>
      <c r="C24" s="27"/>
      <c r="D24" s="27"/>
      <c r="E24" s="27"/>
      <c r="F24" s="46"/>
      <c r="G24" s="46"/>
      <c r="H24" s="46"/>
      <c r="I24" s="46"/>
      <c r="J24" s="46"/>
      <c r="K24" s="46"/>
    </row>
    <row r="25" spans="1:11" hidden="1" x14ac:dyDescent="0.2">
      <c r="A25" s="14" t="s">
        <v>29</v>
      </c>
      <c r="B25" s="15"/>
      <c r="C25" s="15"/>
      <c r="D25" s="15"/>
      <c r="E25" s="15"/>
      <c r="F25" s="15"/>
      <c r="G25" s="46"/>
      <c r="H25" s="46"/>
      <c r="I25" s="46"/>
      <c r="J25" s="46"/>
      <c r="K25" s="46"/>
    </row>
    <row r="26" spans="1:11" ht="12.75" hidden="1" customHeight="1" x14ac:dyDescent="0.2">
      <c r="A26" s="13" t="s">
        <v>30</v>
      </c>
      <c r="B26" s="6"/>
      <c r="C26" s="6"/>
      <c r="D26" s="13"/>
      <c r="E26" s="13"/>
      <c r="F26" s="13"/>
      <c r="G26" s="46"/>
      <c r="H26" s="46"/>
      <c r="I26" s="46"/>
      <c r="J26" s="46"/>
      <c r="K26" s="46"/>
    </row>
    <row r="27" spans="1:11" hidden="1" x14ac:dyDescent="0.2">
      <c r="A27" s="12" t="s">
        <v>31</v>
      </c>
      <c r="B27" s="12"/>
      <c r="C27" s="12"/>
      <c r="D27" s="12"/>
      <c r="E27" s="12"/>
      <c r="F27" s="12"/>
      <c r="G27" s="46"/>
      <c r="H27" s="46"/>
      <c r="I27" s="46"/>
      <c r="J27" s="46"/>
      <c r="K27" s="46"/>
    </row>
    <row r="28" spans="1:11" hidden="1" x14ac:dyDescent="0.2">
      <c r="A28" s="12" t="s">
        <v>32</v>
      </c>
      <c r="B28" s="12"/>
      <c r="C28" s="12"/>
      <c r="D28" s="12"/>
      <c r="E28" s="12"/>
      <c r="F28" s="12"/>
      <c r="G28" s="46"/>
      <c r="H28" s="46"/>
      <c r="I28" s="46"/>
      <c r="J28" s="46"/>
      <c r="K28" s="46"/>
    </row>
    <row r="29" spans="1:11" hidden="1" x14ac:dyDescent="0.2">
      <c r="A29" s="13" t="s">
        <v>33</v>
      </c>
      <c r="B29" s="13"/>
      <c r="C29" s="13"/>
      <c r="D29" s="13"/>
      <c r="E29" s="13"/>
      <c r="F29" s="13"/>
      <c r="G29" s="46"/>
      <c r="H29" s="46"/>
      <c r="I29" s="46"/>
      <c r="J29" s="46"/>
      <c r="K29" s="46"/>
    </row>
    <row r="30" spans="1:11" hidden="1" x14ac:dyDescent="0.2">
      <c r="A30" s="13" t="s">
        <v>34</v>
      </c>
      <c r="B30" s="13"/>
      <c r="C30" s="13"/>
      <c r="D30" s="13"/>
      <c r="E30" s="13"/>
      <c r="F30" s="13"/>
      <c r="G30" s="46"/>
      <c r="H30" s="46"/>
      <c r="I30" s="46"/>
      <c r="J30" s="46"/>
      <c r="K30" s="46"/>
    </row>
    <row r="31" spans="1:11" hidden="1" x14ac:dyDescent="0.2">
      <c r="A31" s="12" t="s">
        <v>35</v>
      </c>
      <c r="B31" s="12"/>
      <c r="C31" s="12"/>
      <c r="D31" s="12"/>
      <c r="E31" s="12"/>
      <c r="F31" s="12"/>
      <c r="G31" s="46"/>
      <c r="H31" s="46"/>
      <c r="I31" s="46"/>
      <c r="J31" s="46"/>
      <c r="K31" s="46"/>
    </row>
    <row r="32" spans="1:11" hidden="1" x14ac:dyDescent="0.2">
      <c r="A32" s="12" t="s">
        <v>36</v>
      </c>
      <c r="B32" s="12"/>
      <c r="C32" s="12"/>
      <c r="D32" s="12"/>
      <c r="E32" s="12"/>
      <c r="F32" s="12"/>
      <c r="G32" s="46"/>
      <c r="H32" s="46"/>
      <c r="I32" s="46"/>
      <c r="J32" s="46"/>
      <c r="K32" s="46"/>
    </row>
    <row r="33" spans="1:11" hidden="1" x14ac:dyDescent="0.2">
      <c r="A33" s="12" t="s">
        <v>37</v>
      </c>
      <c r="B33" s="12"/>
      <c r="C33" s="12"/>
      <c r="D33" s="12"/>
      <c r="E33" s="12"/>
      <c r="F33" s="12"/>
      <c r="G33" s="46"/>
      <c r="H33" s="46"/>
      <c r="I33" s="46"/>
      <c r="J33" s="46"/>
      <c r="K33" s="46"/>
    </row>
    <row r="34" spans="1:11" hidden="1" x14ac:dyDescent="0.2">
      <c r="A34" s="13" t="s">
        <v>38</v>
      </c>
      <c r="B34" s="13"/>
      <c r="C34" s="13"/>
      <c r="D34" s="13"/>
      <c r="E34" s="13"/>
      <c r="F34" s="13"/>
      <c r="G34" s="46"/>
      <c r="H34" s="46"/>
      <c r="I34" s="46"/>
      <c r="J34" s="46"/>
      <c r="K34" s="46"/>
    </row>
    <row r="35" spans="1:11" hidden="1" x14ac:dyDescent="0.2">
      <c r="A35" s="13" t="s">
        <v>39</v>
      </c>
      <c r="B35" s="13"/>
      <c r="C35" s="13"/>
      <c r="D35" s="13"/>
      <c r="E35" s="13"/>
      <c r="F35" s="13"/>
      <c r="G35" s="46"/>
      <c r="H35" s="46"/>
      <c r="I35" s="46"/>
      <c r="J35" s="46"/>
      <c r="K35" s="46"/>
    </row>
    <row r="36" spans="1:11" hidden="1" x14ac:dyDescent="0.2">
      <c r="A36" s="80" t="s">
        <v>9</v>
      </c>
      <c r="B36" s="79"/>
      <c r="C36" s="79"/>
      <c r="D36" s="79"/>
      <c r="E36" s="79"/>
      <c r="F36" s="79"/>
      <c r="G36" s="46"/>
      <c r="H36" s="46"/>
      <c r="I36" s="46"/>
      <c r="J36" s="46"/>
      <c r="K36" s="46"/>
    </row>
    <row r="37" spans="1:11" hidden="1" x14ac:dyDescent="0.2">
      <c r="A37" s="80" t="s">
        <v>40</v>
      </c>
      <c r="B37" s="79"/>
      <c r="C37" s="79"/>
      <c r="D37" s="79"/>
      <c r="E37" s="79"/>
      <c r="F37" s="79"/>
      <c r="G37" s="46"/>
      <c r="H37" s="46"/>
      <c r="I37" s="46"/>
      <c r="J37" s="46"/>
      <c r="K37" s="46"/>
    </row>
    <row r="38" spans="1:11" hidden="1" x14ac:dyDescent="0.2">
      <c r="A38" s="80" t="s">
        <v>119</v>
      </c>
      <c r="B38" s="79"/>
      <c r="C38" s="79"/>
      <c r="D38" s="79"/>
      <c r="E38" s="79"/>
      <c r="F38" s="79"/>
      <c r="G38" s="46"/>
      <c r="H38" s="46"/>
      <c r="I38" s="46"/>
      <c r="J38" s="46"/>
      <c r="K38" s="46"/>
    </row>
    <row r="39" spans="1:11" hidden="1" x14ac:dyDescent="0.2">
      <c r="A39" s="63" t="s">
        <v>41</v>
      </c>
      <c r="B39" s="5"/>
      <c r="C39" s="5"/>
      <c r="D39" s="5"/>
      <c r="E39" s="5"/>
      <c r="F39" s="5"/>
      <c r="G39" s="46"/>
      <c r="H39" s="46"/>
      <c r="I39" s="46"/>
      <c r="J39" s="46"/>
      <c r="K39" s="46"/>
    </row>
    <row r="40" spans="1:11" hidden="1" x14ac:dyDescent="0.2">
      <c r="A40" s="64" t="s">
        <v>42</v>
      </c>
      <c r="B40" s="5"/>
      <c r="C40" s="5"/>
      <c r="D40" s="5"/>
      <c r="E40" s="5"/>
      <c r="F40" s="5"/>
      <c r="G40" s="46"/>
      <c r="H40" s="46"/>
      <c r="I40" s="46"/>
      <c r="J40" s="46"/>
      <c r="K40" s="46"/>
    </row>
    <row r="41" spans="1:11" hidden="1" x14ac:dyDescent="0.2">
      <c r="A41" s="64" t="s">
        <v>43</v>
      </c>
      <c r="B41" s="5"/>
      <c r="C41" s="5"/>
      <c r="D41" s="5"/>
      <c r="E41" s="5"/>
      <c r="F41" s="5"/>
      <c r="G41" s="46"/>
      <c r="H41" s="46"/>
      <c r="I41" s="46"/>
      <c r="J41" s="46"/>
      <c r="K41" s="46"/>
    </row>
    <row r="42" spans="1:11" hidden="1" x14ac:dyDescent="0.2">
      <c r="A42" s="64" t="s">
        <v>44</v>
      </c>
      <c r="B42" s="5"/>
      <c r="C42" s="5"/>
      <c r="D42" s="5"/>
      <c r="E42" s="5"/>
      <c r="F42" s="5"/>
      <c r="G42" s="46"/>
      <c r="H42" s="46"/>
      <c r="I42" s="46"/>
      <c r="J42" s="46"/>
      <c r="K42" s="46"/>
    </row>
    <row r="43" spans="1:11" hidden="1" x14ac:dyDescent="0.2">
      <c r="A43" s="64" t="s">
        <v>45</v>
      </c>
      <c r="B43" s="5"/>
      <c r="C43" s="5"/>
      <c r="D43" s="5"/>
      <c r="E43" s="5"/>
      <c r="F43" s="5"/>
      <c r="G43" s="46"/>
      <c r="H43" s="46"/>
      <c r="I43" s="46"/>
      <c r="J43" s="46"/>
      <c r="K43" s="46"/>
    </row>
    <row r="44" spans="1:11" hidden="1" x14ac:dyDescent="0.2">
      <c r="A44" s="64" t="s">
        <v>46</v>
      </c>
      <c r="B44" s="5"/>
      <c r="C44" s="5"/>
      <c r="D44" s="5"/>
      <c r="E44" s="5"/>
      <c r="F44" s="5"/>
      <c r="G44" s="46"/>
      <c r="H44" s="46"/>
      <c r="I44" s="46"/>
      <c r="J44" s="46"/>
      <c r="K44" s="46"/>
    </row>
    <row r="45" spans="1:11" hidden="1" x14ac:dyDescent="0.2">
      <c r="A45" s="81" t="s">
        <v>47</v>
      </c>
      <c r="B45" s="79"/>
      <c r="C45" s="79"/>
      <c r="D45" s="79"/>
      <c r="E45" s="79"/>
      <c r="F45" s="79"/>
      <c r="G45" s="46"/>
      <c r="H45" s="46"/>
      <c r="I45" s="46"/>
      <c r="J45" s="46"/>
      <c r="K45" s="46"/>
    </row>
    <row r="46" spans="1:11" hidden="1" x14ac:dyDescent="0.2">
      <c r="A46" s="79" t="s">
        <v>48</v>
      </c>
      <c r="B46" s="79"/>
      <c r="C46" s="79"/>
      <c r="D46" s="79"/>
      <c r="E46" s="79"/>
      <c r="F46" s="79"/>
      <c r="G46" s="46"/>
      <c r="H46" s="46"/>
      <c r="I46" s="46"/>
      <c r="J46" s="46"/>
      <c r="K46" s="46"/>
    </row>
    <row r="47" spans="1:11" hidden="1" x14ac:dyDescent="0.2">
      <c r="A47" s="65">
        <v>-20000</v>
      </c>
      <c r="B47" s="5"/>
      <c r="C47" s="5"/>
      <c r="D47" s="5"/>
      <c r="E47" s="5"/>
      <c r="F47" s="5"/>
      <c r="G47" s="46"/>
      <c r="H47" s="46"/>
      <c r="I47" s="46"/>
      <c r="J47" s="46"/>
      <c r="K47" s="46"/>
    </row>
    <row r="48" spans="1:11" ht="25.5" hidden="1" x14ac:dyDescent="0.2">
      <c r="A48" s="98" t="s">
        <v>49</v>
      </c>
      <c r="B48" s="79"/>
      <c r="C48" s="79"/>
      <c r="D48" s="79"/>
      <c r="E48" s="79"/>
      <c r="F48" s="79"/>
      <c r="G48" s="46"/>
      <c r="H48" s="46"/>
      <c r="I48" s="46"/>
      <c r="J48" s="46"/>
      <c r="K48" s="46"/>
    </row>
    <row r="49" spans="1:11" ht="25.5" hidden="1" x14ac:dyDescent="0.2">
      <c r="A49" s="98" t="s">
        <v>50</v>
      </c>
      <c r="B49" s="79"/>
      <c r="C49" s="79"/>
      <c r="D49" s="79"/>
      <c r="E49" s="79"/>
      <c r="F49" s="79"/>
      <c r="G49" s="46"/>
      <c r="H49" s="46"/>
      <c r="I49" s="46"/>
      <c r="J49" s="46"/>
      <c r="K49" s="46"/>
    </row>
    <row r="50" spans="1:11" ht="25.5" hidden="1" x14ac:dyDescent="0.2">
      <c r="A50" s="99" t="s">
        <v>51</v>
      </c>
      <c r="B50" s="5"/>
      <c r="C50" s="5"/>
      <c r="D50" s="5"/>
      <c r="E50" s="5"/>
      <c r="F50" s="5"/>
      <c r="G50" s="46"/>
      <c r="H50" s="46"/>
      <c r="I50" s="46"/>
      <c r="J50" s="46"/>
      <c r="K50" s="46"/>
    </row>
    <row r="51" spans="1:11" ht="25.5" hidden="1" x14ac:dyDescent="0.2">
      <c r="A51" s="99" t="s">
        <v>52</v>
      </c>
      <c r="B51" s="5"/>
      <c r="C51" s="5"/>
      <c r="D51" s="5"/>
      <c r="E51" s="5"/>
      <c r="F51" s="5"/>
      <c r="G51" s="46"/>
      <c r="H51" s="46"/>
      <c r="I51" s="46"/>
      <c r="J51" s="46"/>
      <c r="K51" s="46"/>
    </row>
    <row r="52" spans="1:11" ht="38.25" hidden="1" x14ac:dyDescent="0.2">
      <c r="A52" s="99" t="s">
        <v>53</v>
      </c>
      <c r="B52" s="89"/>
      <c r="C52" s="89"/>
      <c r="D52" s="97"/>
      <c r="E52" s="66"/>
      <c r="F52" s="66"/>
      <c r="G52" s="46"/>
      <c r="H52" s="46"/>
      <c r="I52" s="46"/>
      <c r="J52" s="46"/>
      <c r="K52" s="46"/>
    </row>
    <row r="53" spans="1:11" hidden="1" x14ac:dyDescent="0.2">
      <c r="A53" s="94" t="s">
        <v>54</v>
      </c>
      <c r="B53" s="95"/>
      <c r="C53" s="95"/>
      <c r="D53" s="88"/>
      <c r="E53" s="67"/>
      <c r="F53" s="67" t="b">
        <v>1</v>
      </c>
      <c r="G53" s="46"/>
      <c r="H53" s="46"/>
      <c r="I53" s="46"/>
      <c r="J53" s="46"/>
      <c r="K53" s="46"/>
    </row>
    <row r="54" spans="1:11" hidden="1" x14ac:dyDescent="0.2">
      <c r="A54" s="96" t="s">
        <v>55</v>
      </c>
      <c r="B54" s="94"/>
      <c r="C54" s="94"/>
      <c r="D54" s="94"/>
      <c r="E54" s="67"/>
      <c r="F54" s="67" t="b">
        <v>0</v>
      </c>
      <c r="G54" s="46"/>
      <c r="H54" s="46"/>
      <c r="I54" s="46"/>
      <c r="J54" s="46"/>
      <c r="K54" s="46"/>
    </row>
    <row r="55" spans="1:11" hidden="1" x14ac:dyDescent="0.2">
      <c r="A55" s="100"/>
      <c r="B55" s="90">
        <f>COUNT(Travel!B12:B24)</f>
        <v>10</v>
      </c>
      <c r="C55" s="90"/>
      <c r="D55" s="90">
        <f>COUNTIF(Travel!D12:D24,"*")</f>
        <v>10</v>
      </c>
      <c r="E55" s="91"/>
      <c r="F55" s="91" t="b">
        <f>MIN(B55,D55)=MAX(B55,D55)</f>
        <v>1</v>
      </c>
      <c r="G55" s="46"/>
      <c r="H55" s="46"/>
      <c r="I55" s="46"/>
      <c r="J55" s="46"/>
      <c r="K55" s="46"/>
    </row>
    <row r="56" spans="1:11" hidden="1" x14ac:dyDescent="0.2">
      <c r="A56" s="100" t="s">
        <v>56</v>
      </c>
      <c r="B56" s="90">
        <f>COUNT(Travel!B29:B103)</f>
        <v>72</v>
      </c>
      <c r="C56" s="90"/>
      <c r="D56" s="90">
        <f>COUNTIF(Travel!D29:D103,"*")</f>
        <v>72</v>
      </c>
      <c r="E56" s="91"/>
      <c r="F56" s="91" t="b">
        <f>MIN(B56,D56)=MAX(B56,D56)</f>
        <v>1</v>
      </c>
    </row>
    <row r="57" spans="1:11" hidden="1" x14ac:dyDescent="0.2">
      <c r="A57" s="101"/>
      <c r="B57" s="90">
        <f>COUNT(Travel!B108:B115)</f>
        <v>5</v>
      </c>
      <c r="C57" s="90"/>
      <c r="D57" s="90">
        <f>COUNTIF(Travel!D108:D115,"*")</f>
        <v>5</v>
      </c>
      <c r="E57" s="91"/>
      <c r="F57" s="91" t="b">
        <f>MIN(B57,D57)=MAX(B57,D57)</f>
        <v>1</v>
      </c>
    </row>
    <row r="58" spans="1:11" hidden="1" x14ac:dyDescent="0.2">
      <c r="A58" s="102" t="s">
        <v>57</v>
      </c>
      <c r="B58" s="92">
        <f>COUNT(Hospitality!B11:B14)</f>
        <v>0</v>
      </c>
      <c r="C58" s="92"/>
      <c r="D58" s="92">
        <f>COUNTIF(Hospitality!D11:D14,"*")</f>
        <v>0</v>
      </c>
      <c r="E58" s="93"/>
      <c r="F58" s="93" t="b">
        <f>MIN(B58,D58)=MAX(B58,D58)</f>
        <v>1</v>
      </c>
    </row>
    <row r="59" spans="1:11" hidden="1" x14ac:dyDescent="0.2">
      <c r="A59" s="103" t="s">
        <v>58</v>
      </c>
      <c r="B59" s="91">
        <f>COUNT('All other expenses'!B11:B15)</f>
        <v>2</v>
      </c>
      <c r="C59" s="91"/>
      <c r="D59" s="91">
        <f>COUNTIF('All other expenses'!D11:D15,"*")</f>
        <v>2</v>
      </c>
      <c r="E59" s="91"/>
      <c r="F59" s="91" t="b">
        <f>MIN(B59,D59)=MAX(B59,D59)</f>
        <v>1</v>
      </c>
    </row>
    <row r="60" spans="1:11" hidden="1" x14ac:dyDescent="0.2">
      <c r="A60" s="102" t="s">
        <v>59</v>
      </c>
      <c r="B60" s="92">
        <f>COUNTIF('Gifts and benefits'!B11:B41,"*")</f>
        <v>27</v>
      </c>
      <c r="C60" s="92">
        <f>COUNTIF('Gifts and benefits'!C11:C41,"*")</f>
        <v>27</v>
      </c>
      <c r="D60" s="92"/>
      <c r="E60" s="92">
        <f>COUNTA('Gifts and benefits'!E11:E41)</f>
        <v>27</v>
      </c>
      <c r="F60" s="93" t="b">
        <f>MIN(B60,C60,E60)=MAX(B60,C60,E60)</f>
        <v>1</v>
      </c>
    </row>
    <row r="61" spans="1:11" x14ac:dyDescent="0.2"/>
    <row r="65" s="16" customFormat="1" hidden="1" x14ac:dyDescent="0.2"/>
    <row r="66" s="16" customFormat="1" hidden="1" x14ac:dyDescent="0.2"/>
    <row r="67" s="16" customFormat="1" hidden="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0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000-000001000000}"/>
    <dataValidation allowBlank="1" showInputMessage="1" showErrorMessage="1" prompt="Headings on following tabs will pre populate with what you enter here" sqref="B2:F2" xr:uid="{00000000-0002-0000-0000-000002000000}"/>
    <dataValidation allowBlank="1" showInputMessage="1" showErrorMessage="1" prompt="Headings on following tabs will pre populate with what you enter here_x000a__x000a_Create a new workbook for a new Chief Executive" sqref="B3:F3" xr:uid="{00000000-0002-0000-0000-000003000000}"/>
    <dataValidation allowBlank="1" showInputMessage="1" showErrorMessage="1" prompt="Headings on following tabs will pre populate with what you enter here_x000a__x000a_Update if a shorter or different period is covered" sqref="B4:F5" xr:uid="{00000000-0002-0000-00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0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M257"/>
  <sheetViews>
    <sheetView zoomScaleNormal="100" workbookViewId="0">
      <selection activeCell="C13" sqref="C13"/>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7.5703125" style="16" customWidth="1"/>
    <col min="7" max="9" width="9.140625" style="16" hidden="1" customWidth="1"/>
    <col min="10" max="13" width="0" style="16" hidden="1" customWidth="1"/>
    <col min="14" max="16384" width="9.140625" style="16" hidden="1"/>
  </cols>
  <sheetData>
    <row r="1" spans="1:6" ht="26.25" customHeight="1" x14ac:dyDescent="0.2">
      <c r="A1" s="150" t="s">
        <v>60</v>
      </c>
      <c r="B1" s="150"/>
      <c r="C1" s="150"/>
      <c r="D1" s="150"/>
      <c r="E1" s="150"/>
      <c r="F1" s="46"/>
    </row>
    <row r="2" spans="1:6" ht="21" customHeight="1" x14ac:dyDescent="0.2">
      <c r="A2" s="4" t="s">
        <v>3</v>
      </c>
      <c r="B2" s="153" t="str">
        <f>'Summary and sign-off'!B2:F2</f>
        <v xml:space="preserve">Ministry of Business, Innovation &amp; Employment </v>
      </c>
      <c r="C2" s="153"/>
      <c r="D2" s="153"/>
      <c r="E2" s="153"/>
      <c r="F2" s="46"/>
    </row>
    <row r="3" spans="1:6" ht="21" customHeight="1" x14ac:dyDescent="0.2">
      <c r="A3" s="4" t="s">
        <v>61</v>
      </c>
      <c r="B3" s="153" t="str">
        <f>'Summary and sign-off'!B3:F3</f>
        <v>Carolyn Tremain</v>
      </c>
      <c r="C3" s="153"/>
      <c r="D3" s="153"/>
      <c r="E3" s="153"/>
      <c r="F3" s="46"/>
    </row>
    <row r="4" spans="1:6" ht="21" customHeight="1" x14ac:dyDescent="0.2">
      <c r="A4" s="4" t="s">
        <v>62</v>
      </c>
      <c r="B4" s="153">
        <f>'Summary and sign-off'!B4:F4</f>
        <v>44743</v>
      </c>
      <c r="C4" s="153"/>
      <c r="D4" s="153"/>
      <c r="E4" s="153"/>
      <c r="F4" s="46"/>
    </row>
    <row r="5" spans="1:6" ht="21" customHeight="1" x14ac:dyDescent="0.2">
      <c r="A5" s="4" t="s">
        <v>63</v>
      </c>
      <c r="B5" s="153">
        <f>'Summary and sign-off'!B5:F5</f>
        <v>45107</v>
      </c>
      <c r="C5" s="153"/>
      <c r="D5" s="153"/>
      <c r="E5" s="153"/>
      <c r="F5" s="46"/>
    </row>
    <row r="6" spans="1:6" ht="21" customHeight="1" x14ac:dyDescent="0.2">
      <c r="A6" s="4" t="s">
        <v>64</v>
      </c>
      <c r="B6" s="148" t="s">
        <v>31</v>
      </c>
      <c r="C6" s="148"/>
      <c r="D6" s="148"/>
      <c r="E6" s="148"/>
      <c r="F6" s="46"/>
    </row>
    <row r="7" spans="1:6" ht="21" customHeight="1" x14ac:dyDescent="0.2">
      <c r="A7" s="4" t="s">
        <v>7</v>
      </c>
      <c r="B7" s="148" t="s">
        <v>34</v>
      </c>
      <c r="C7" s="148"/>
      <c r="D7" s="148"/>
      <c r="E7" s="148"/>
      <c r="F7" s="46"/>
    </row>
    <row r="8" spans="1:6" ht="36" customHeight="1" x14ac:dyDescent="0.2">
      <c r="A8" s="156" t="s">
        <v>65</v>
      </c>
      <c r="B8" s="157"/>
      <c r="C8" s="157"/>
      <c r="D8" s="157"/>
      <c r="E8" s="157"/>
      <c r="F8" s="22"/>
    </row>
    <row r="9" spans="1:6" ht="36" customHeight="1" x14ac:dyDescent="0.2">
      <c r="A9" s="158" t="s">
        <v>66</v>
      </c>
      <c r="B9" s="159"/>
      <c r="C9" s="159"/>
      <c r="D9" s="159"/>
      <c r="E9" s="159"/>
      <c r="F9" s="22"/>
    </row>
    <row r="10" spans="1:6" ht="24.75" customHeight="1" x14ac:dyDescent="0.2">
      <c r="A10" s="155" t="s">
        <v>67</v>
      </c>
      <c r="B10" s="160"/>
      <c r="C10" s="155"/>
      <c r="D10" s="155"/>
      <c r="E10" s="155"/>
      <c r="F10" s="47"/>
    </row>
    <row r="11" spans="1:6" ht="27" customHeight="1" x14ac:dyDescent="0.2">
      <c r="A11" s="35" t="s">
        <v>68</v>
      </c>
      <c r="B11" s="35" t="s">
        <v>69</v>
      </c>
      <c r="C11" s="35" t="s">
        <v>70</v>
      </c>
      <c r="D11" s="35" t="s">
        <v>71</v>
      </c>
      <c r="E11" s="35" t="s">
        <v>72</v>
      </c>
      <c r="F11" s="48"/>
    </row>
    <row r="12" spans="1:6" s="68" customFormat="1" hidden="1" x14ac:dyDescent="0.2">
      <c r="A12" s="111"/>
      <c r="B12" s="112"/>
      <c r="C12" s="113"/>
      <c r="D12" s="113"/>
      <c r="E12" s="114"/>
      <c r="F12" s="1"/>
    </row>
    <row r="13" spans="1:6" s="68" customFormat="1" x14ac:dyDescent="0.2">
      <c r="A13" s="133">
        <v>44748</v>
      </c>
      <c r="B13" s="134">
        <v>42.6</v>
      </c>
      <c r="C13" s="135" t="s">
        <v>180</v>
      </c>
      <c r="D13" s="135" t="s">
        <v>130</v>
      </c>
      <c r="E13" s="136" t="s">
        <v>129</v>
      </c>
      <c r="F13" s="1"/>
    </row>
    <row r="14" spans="1:6" s="68" customFormat="1" x14ac:dyDescent="0.2">
      <c r="A14" s="133">
        <v>44748</v>
      </c>
      <c r="B14" s="134">
        <v>540</v>
      </c>
      <c r="C14" s="135" t="s">
        <v>135</v>
      </c>
      <c r="D14" s="135" t="s">
        <v>128</v>
      </c>
      <c r="E14" s="136" t="s">
        <v>136</v>
      </c>
      <c r="F14" s="1"/>
    </row>
    <row r="15" spans="1:6" s="68" customFormat="1" x14ac:dyDescent="0.2">
      <c r="A15" s="133" t="s">
        <v>175</v>
      </c>
      <c r="B15" s="134">
        <v>1787.73</v>
      </c>
      <c r="C15" s="135" t="s">
        <v>135</v>
      </c>
      <c r="D15" s="135" t="s">
        <v>176</v>
      </c>
      <c r="E15" s="136" t="s">
        <v>136</v>
      </c>
      <c r="F15" s="1"/>
    </row>
    <row r="16" spans="1:6" s="68" customFormat="1" x14ac:dyDescent="0.2">
      <c r="A16" s="133">
        <v>44748</v>
      </c>
      <c r="B16" s="134">
        <v>149.63</v>
      </c>
      <c r="C16" s="135" t="s">
        <v>179</v>
      </c>
      <c r="D16" s="135" t="s">
        <v>130</v>
      </c>
      <c r="E16" s="136" t="s">
        <v>136</v>
      </c>
      <c r="F16" s="1"/>
    </row>
    <row r="17" spans="1:6" s="68" customFormat="1" x14ac:dyDescent="0.2">
      <c r="A17" s="133">
        <v>44748</v>
      </c>
      <c r="B17" s="134">
        <v>31.9</v>
      </c>
      <c r="C17" s="135" t="s">
        <v>184</v>
      </c>
      <c r="D17" s="135" t="s">
        <v>185</v>
      </c>
      <c r="E17" s="136" t="s">
        <v>136</v>
      </c>
      <c r="F17" s="1"/>
    </row>
    <row r="18" spans="1:6" s="68" customFormat="1" x14ac:dyDescent="0.2">
      <c r="A18" s="133">
        <v>44749</v>
      </c>
      <c r="B18" s="134">
        <v>19.8</v>
      </c>
      <c r="C18" s="135" t="s">
        <v>187</v>
      </c>
      <c r="D18" s="135" t="s">
        <v>132</v>
      </c>
      <c r="E18" s="136" t="s">
        <v>136</v>
      </c>
      <c r="F18" s="1"/>
    </row>
    <row r="19" spans="1:6" s="68" customFormat="1" ht="25.5" x14ac:dyDescent="0.2">
      <c r="A19" s="133">
        <v>44750</v>
      </c>
      <c r="B19" s="134">
        <v>22.5</v>
      </c>
      <c r="C19" s="135" t="s">
        <v>186</v>
      </c>
      <c r="D19" s="135" t="s">
        <v>130</v>
      </c>
      <c r="E19" s="136" t="s">
        <v>136</v>
      </c>
      <c r="F19" s="1"/>
    </row>
    <row r="20" spans="1:6" s="68" customFormat="1" x14ac:dyDescent="0.2">
      <c r="A20" s="133">
        <v>44750</v>
      </c>
      <c r="B20" s="134">
        <v>37.07</v>
      </c>
      <c r="C20" s="135" t="s">
        <v>177</v>
      </c>
      <c r="D20" s="135" t="s">
        <v>178</v>
      </c>
      <c r="E20" s="136" t="s">
        <v>136</v>
      </c>
      <c r="F20" s="1"/>
    </row>
    <row r="21" spans="1:6" s="68" customFormat="1" x14ac:dyDescent="0.2">
      <c r="A21" s="133">
        <v>44750</v>
      </c>
      <c r="B21" s="134">
        <v>14.25</v>
      </c>
      <c r="C21" s="135" t="s">
        <v>182</v>
      </c>
      <c r="D21" s="135" t="s">
        <v>183</v>
      </c>
      <c r="E21" s="136" t="s">
        <v>136</v>
      </c>
      <c r="F21" s="1"/>
    </row>
    <row r="22" spans="1:6" s="68" customFormat="1" x14ac:dyDescent="0.2">
      <c r="A22" s="133">
        <v>44755</v>
      </c>
      <c r="B22" s="134">
        <v>39.200000000000003</v>
      </c>
      <c r="C22" s="135" t="s">
        <v>181</v>
      </c>
      <c r="D22" s="135" t="s">
        <v>130</v>
      </c>
      <c r="E22" s="136" t="s">
        <v>129</v>
      </c>
      <c r="F22" s="1"/>
    </row>
    <row r="23" spans="1:6" s="68" customFormat="1" x14ac:dyDescent="0.2">
      <c r="A23" s="137"/>
      <c r="B23" s="134"/>
      <c r="C23" s="135"/>
      <c r="D23" s="135"/>
      <c r="E23" s="136"/>
      <c r="F23" s="1"/>
    </row>
    <row r="24" spans="1:6" s="68" customFormat="1" hidden="1" x14ac:dyDescent="0.2">
      <c r="A24" s="120"/>
      <c r="B24" s="121"/>
      <c r="C24" s="122"/>
      <c r="D24" s="122"/>
      <c r="E24" s="123"/>
      <c r="F24" s="1"/>
    </row>
    <row r="25" spans="1:6" ht="19.5" customHeight="1" x14ac:dyDescent="0.2">
      <c r="A25" s="86" t="s">
        <v>73</v>
      </c>
      <c r="B25" s="87">
        <f>SUM(B12:B24)</f>
        <v>2684.6800000000003</v>
      </c>
      <c r="C25" s="144" t="str">
        <f>IF(SUBTOTAL(3,B12:B24)=SUBTOTAL(103,B12:B24),'Summary and sign-off'!$A$48,'Summary and sign-off'!$A$49)</f>
        <v>Check - there are no hidden rows with data</v>
      </c>
      <c r="D25" s="154" t="str">
        <f>IF('Summary and sign-off'!F55='Summary and sign-off'!F54,'Summary and sign-off'!A51,'Summary and sign-off'!A50)</f>
        <v>Check - each entry provides sufficient information</v>
      </c>
      <c r="E25" s="154"/>
      <c r="F25" s="46"/>
    </row>
    <row r="26" spans="1:6" ht="10.5" customHeight="1" x14ac:dyDescent="0.2">
      <c r="A26" s="27"/>
      <c r="B26" s="22"/>
      <c r="C26" s="27"/>
      <c r="D26" s="27"/>
      <c r="E26" s="27"/>
      <c r="F26" s="27"/>
    </row>
    <row r="27" spans="1:6" ht="24.75" customHeight="1" x14ac:dyDescent="0.2">
      <c r="A27" s="155" t="s">
        <v>74</v>
      </c>
      <c r="B27" s="155"/>
      <c r="C27" s="155"/>
      <c r="D27" s="155"/>
      <c r="E27" s="155"/>
      <c r="F27" s="47"/>
    </row>
    <row r="28" spans="1:6" ht="27" customHeight="1" x14ac:dyDescent="0.2">
      <c r="A28" s="35" t="s">
        <v>68</v>
      </c>
      <c r="B28" s="35" t="s">
        <v>13</v>
      </c>
      <c r="C28" s="35" t="s">
        <v>75</v>
      </c>
      <c r="D28" s="35" t="s">
        <v>71</v>
      </c>
      <c r="E28" s="35" t="s">
        <v>72</v>
      </c>
      <c r="F28" s="48"/>
    </row>
    <row r="29" spans="1:6" s="68" customFormat="1" hidden="1" x14ac:dyDescent="0.2">
      <c r="A29" s="111"/>
      <c r="B29" s="112"/>
      <c r="C29" s="113"/>
      <c r="D29" s="113"/>
      <c r="E29" s="114"/>
      <c r="F29" s="1"/>
    </row>
    <row r="30" spans="1:6" s="68" customFormat="1" x14ac:dyDescent="0.2">
      <c r="A30" s="133">
        <v>44763</v>
      </c>
      <c r="B30" s="134">
        <v>23.2</v>
      </c>
      <c r="C30" s="135" t="s">
        <v>188</v>
      </c>
      <c r="D30" s="135" t="s">
        <v>130</v>
      </c>
      <c r="E30" s="136" t="s">
        <v>129</v>
      </c>
      <c r="F30" s="1"/>
    </row>
    <row r="31" spans="1:6" s="68" customFormat="1" x14ac:dyDescent="0.2">
      <c r="A31" s="133">
        <v>44764</v>
      </c>
      <c r="B31" s="134">
        <v>26.26</v>
      </c>
      <c r="C31" s="135" t="s">
        <v>189</v>
      </c>
      <c r="D31" s="135" t="s">
        <v>178</v>
      </c>
      <c r="E31" s="136" t="s">
        <v>129</v>
      </c>
      <c r="F31" s="1"/>
    </row>
    <row r="32" spans="1:6" s="68" customFormat="1" x14ac:dyDescent="0.2">
      <c r="A32" s="133" t="s">
        <v>143</v>
      </c>
      <c r="B32" s="134">
        <v>425.77</v>
      </c>
      <c r="C32" s="135" t="s">
        <v>259</v>
      </c>
      <c r="D32" s="135" t="s">
        <v>128</v>
      </c>
      <c r="E32" s="136" t="s">
        <v>127</v>
      </c>
      <c r="F32" s="1"/>
    </row>
    <row r="33" spans="1:6" s="68" customFormat="1" x14ac:dyDescent="0.2">
      <c r="A33" s="133">
        <v>44768</v>
      </c>
      <c r="B33" s="134">
        <v>47</v>
      </c>
      <c r="C33" s="135" t="s">
        <v>258</v>
      </c>
      <c r="D33" s="135" t="s">
        <v>130</v>
      </c>
      <c r="E33" s="136" t="s">
        <v>129</v>
      </c>
      <c r="F33" s="1"/>
    </row>
    <row r="34" spans="1:6" s="68" customFormat="1" x14ac:dyDescent="0.2">
      <c r="A34" s="133">
        <v>44770</v>
      </c>
      <c r="B34" s="134">
        <v>48.6</v>
      </c>
      <c r="C34" s="135" t="s">
        <v>257</v>
      </c>
      <c r="D34" s="135" t="s">
        <v>130</v>
      </c>
      <c r="E34" s="136" t="s">
        <v>129</v>
      </c>
      <c r="F34" s="1"/>
    </row>
    <row r="35" spans="1:6" s="68" customFormat="1" x14ac:dyDescent="0.2">
      <c r="A35" s="133" t="s">
        <v>190</v>
      </c>
      <c r="B35" s="134">
        <v>612.86</v>
      </c>
      <c r="C35" s="135" t="s">
        <v>140</v>
      </c>
      <c r="D35" s="135" t="s">
        <v>128</v>
      </c>
      <c r="E35" s="136" t="s">
        <v>131</v>
      </c>
      <c r="F35" s="1"/>
    </row>
    <row r="36" spans="1:6" s="68" customFormat="1" x14ac:dyDescent="0.2">
      <c r="A36" s="133">
        <v>44773</v>
      </c>
      <c r="B36" s="134">
        <v>41.5</v>
      </c>
      <c r="C36" s="135" t="s">
        <v>193</v>
      </c>
      <c r="D36" s="135" t="s">
        <v>130</v>
      </c>
      <c r="E36" s="136" t="s">
        <v>129</v>
      </c>
      <c r="F36" s="1"/>
    </row>
    <row r="37" spans="1:6" s="68" customFormat="1" x14ac:dyDescent="0.2">
      <c r="A37" s="133">
        <v>44777</v>
      </c>
      <c r="B37" s="134">
        <v>45.5</v>
      </c>
      <c r="C37" s="135" t="s">
        <v>194</v>
      </c>
      <c r="D37" s="135" t="s">
        <v>130</v>
      </c>
      <c r="E37" s="136" t="s">
        <v>129</v>
      </c>
      <c r="F37" s="1"/>
    </row>
    <row r="38" spans="1:6" s="68" customFormat="1" x14ac:dyDescent="0.2">
      <c r="A38" s="133" t="s">
        <v>144</v>
      </c>
      <c r="B38" s="134">
        <v>517.94000000000005</v>
      </c>
      <c r="C38" s="135" t="s">
        <v>137</v>
      </c>
      <c r="D38" s="135" t="s">
        <v>128</v>
      </c>
      <c r="E38" s="136" t="s">
        <v>127</v>
      </c>
      <c r="F38" s="1"/>
    </row>
    <row r="39" spans="1:6" s="68" customFormat="1" x14ac:dyDescent="0.2">
      <c r="A39" s="133">
        <v>44780</v>
      </c>
      <c r="B39" s="134">
        <v>41.7</v>
      </c>
      <c r="C39" s="135" t="s">
        <v>195</v>
      </c>
      <c r="D39" s="135" t="s">
        <v>130</v>
      </c>
      <c r="E39" s="136" t="s">
        <v>129</v>
      </c>
      <c r="F39" s="1"/>
    </row>
    <row r="40" spans="1:6" s="68" customFormat="1" x14ac:dyDescent="0.2">
      <c r="A40" s="133">
        <v>44804</v>
      </c>
      <c r="B40" s="134">
        <v>50.9</v>
      </c>
      <c r="C40" s="135" t="s">
        <v>196</v>
      </c>
      <c r="D40" s="135" t="s">
        <v>130</v>
      </c>
      <c r="E40" s="136" t="s">
        <v>129</v>
      </c>
      <c r="F40" s="1"/>
    </row>
    <row r="41" spans="1:6" s="68" customFormat="1" ht="25.5" x14ac:dyDescent="0.2">
      <c r="A41" s="133" t="s">
        <v>145</v>
      </c>
      <c r="B41" s="134">
        <v>654.22</v>
      </c>
      <c r="C41" s="135" t="s">
        <v>138</v>
      </c>
      <c r="D41" s="135" t="s">
        <v>128</v>
      </c>
      <c r="E41" s="136" t="s">
        <v>139</v>
      </c>
      <c r="F41" s="1"/>
    </row>
    <row r="42" spans="1:6" s="68" customFormat="1" x14ac:dyDescent="0.2">
      <c r="A42" s="133">
        <v>44809</v>
      </c>
      <c r="B42" s="134">
        <v>52.2</v>
      </c>
      <c r="C42" s="135" t="s">
        <v>197</v>
      </c>
      <c r="D42" s="135" t="s">
        <v>130</v>
      </c>
      <c r="E42" s="136" t="s">
        <v>158</v>
      </c>
      <c r="F42" s="1"/>
    </row>
    <row r="43" spans="1:6" s="68" customFormat="1" x14ac:dyDescent="0.2">
      <c r="A43" s="133">
        <v>44809</v>
      </c>
      <c r="B43" s="134">
        <v>41</v>
      </c>
      <c r="C43" s="135" t="s">
        <v>198</v>
      </c>
      <c r="D43" s="135" t="s">
        <v>130</v>
      </c>
      <c r="E43" s="136" t="s">
        <v>129</v>
      </c>
      <c r="F43" s="1"/>
    </row>
    <row r="44" spans="1:6" s="68" customFormat="1" x14ac:dyDescent="0.2">
      <c r="A44" s="133">
        <v>44826</v>
      </c>
      <c r="B44" s="134">
        <v>49.5</v>
      </c>
      <c r="C44" s="135" t="s">
        <v>199</v>
      </c>
      <c r="D44" s="135" t="s">
        <v>130</v>
      </c>
      <c r="E44" s="136" t="s">
        <v>129</v>
      </c>
      <c r="F44" s="1"/>
    </row>
    <row r="45" spans="1:6" s="68" customFormat="1" x14ac:dyDescent="0.2">
      <c r="A45" s="133" t="s">
        <v>146</v>
      </c>
      <c r="B45" s="134">
        <v>590.02</v>
      </c>
      <c r="C45" s="135" t="s">
        <v>141</v>
      </c>
      <c r="D45" s="135" t="s">
        <v>128</v>
      </c>
      <c r="E45" s="136" t="s">
        <v>127</v>
      </c>
      <c r="F45" s="1"/>
    </row>
    <row r="46" spans="1:6" s="68" customFormat="1" x14ac:dyDescent="0.2">
      <c r="A46" s="133">
        <v>44826</v>
      </c>
      <c r="B46" s="134">
        <v>122.3</v>
      </c>
      <c r="C46" s="135" t="s">
        <v>200</v>
      </c>
      <c r="D46" s="135" t="s">
        <v>130</v>
      </c>
      <c r="E46" s="136" t="s">
        <v>131</v>
      </c>
      <c r="F46" s="1"/>
    </row>
    <row r="47" spans="1:6" s="68" customFormat="1" x14ac:dyDescent="0.2">
      <c r="A47" s="133">
        <v>44830</v>
      </c>
      <c r="B47" s="134">
        <v>42.2</v>
      </c>
      <c r="C47" s="135" t="s">
        <v>200</v>
      </c>
      <c r="D47" s="135" t="s">
        <v>130</v>
      </c>
      <c r="E47" s="136" t="s">
        <v>129</v>
      </c>
      <c r="F47" s="1"/>
    </row>
    <row r="48" spans="1:6" s="68" customFormat="1" x14ac:dyDescent="0.2">
      <c r="A48" s="133">
        <v>44833</v>
      </c>
      <c r="B48" s="134">
        <v>50.7</v>
      </c>
      <c r="C48" s="135" t="s">
        <v>201</v>
      </c>
      <c r="D48" s="135" t="s">
        <v>130</v>
      </c>
      <c r="E48" s="136" t="s">
        <v>129</v>
      </c>
      <c r="F48" s="1"/>
    </row>
    <row r="49" spans="1:6" s="68" customFormat="1" x14ac:dyDescent="0.2">
      <c r="A49" s="133">
        <v>44833</v>
      </c>
      <c r="B49" s="134">
        <v>123.2</v>
      </c>
      <c r="C49" s="135" t="s">
        <v>202</v>
      </c>
      <c r="D49" s="135" t="s">
        <v>130</v>
      </c>
      <c r="E49" s="136" t="s">
        <v>131</v>
      </c>
      <c r="F49" s="1"/>
    </row>
    <row r="50" spans="1:6" s="68" customFormat="1" x14ac:dyDescent="0.2">
      <c r="A50" s="133" t="s">
        <v>147</v>
      </c>
      <c r="B50" s="134">
        <v>767.97</v>
      </c>
      <c r="C50" s="135" t="s">
        <v>142</v>
      </c>
      <c r="D50" s="135" t="s">
        <v>128</v>
      </c>
      <c r="E50" s="136" t="s">
        <v>131</v>
      </c>
      <c r="F50" s="1"/>
    </row>
    <row r="51" spans="1:6" s="68" customFormat="1" x14ac:dyDescent="0.2">
      <c r="A51" s="133">
        <v>44834</v>
      </c>
      <c r="B51" s="134">
        <v>13.5</v>
      </c>
      <c r="C51" s="135" t="s">
        <v>203</v>
      </c>
      <c r="D51" s="135" t="s">
        <v>133</v>
      </c>
      <c r="E51" s="136" t="s">
        <v>131</v>
      </c>
      <c r="F51" s="1"/>
    </row>
    <row r="52" spans="1:6" s="68" customFormat="1" x14ac:dyDescent="0.2">
      <c r="A52" s="133">
        <v>44836</v>
      </c>
      <c r="B52" s="134">
        <v>42.1</v>
      </c>
      <c r="C52" s="135" t="s">
        <v>202</v>
      </c>
      <c r="D52" s="135" t="s">
        <v>130</v>
      </c>
      <c r="E52" s="136" t="s">
        <v>129</v>
      </c>
      <c r="F52" s="1"/>
    </row>
    <row r="53" spans="1:6" s="68" customFormat="1" x14ac:dyDescent="0.2">
      <c r="A53" s="133">
        <v>44839</v>
      </c>
      <c r="B53" s="134">
        <v>48.7</v>
      </c>
      <c r="C53" s="135" t="s">
        <v>204</v>
      </c>
      <c r="D53" s="135" t="s">
        <v>130</v>
      </c>
      <c r="E53" s="136" t="s">
        <v>129</v>
      </c>
      <c r="F53" s="1"/>
    </row>
    <row r="54" spans="1:6" s="68" customFormat="1" x14ac:dyDescent="0.2">
      <c r="A54" s="133">
        <v>44839</v>
      </c>
      <c r="B54" s="134">
        <v>419.23</v>
      </c>
      <c r="C54" s="135" t="s">
        <v>148</v>
      </c>
      <c r="D54" s="135" t="s">
        <v>128</v>
      </c>
      <c r="E54" s="136" t="s">
        <v>126</v>
      </c>
      <c r="F54" s="1"/>
    </row>
    <row r="55" spans="1:6" s="68" customFormat="1" x14ac:dyDescent="0.2">
      <c r="A55" s="133">
        <v>44840</v>
      </c>
      <c r="B55" s="134">
        <v>15</v>
      </c>
      <c r="C55" s="135" t="s">
        <v>148</v>
      </c>
      <c r="D55" s="135" t="s">
        <v>133</v>
      </c>
      <c r="E55" s="136" t="s">
        <v>126</v>
      </c>
      <c r="F55" s="1"/>
    </row>
    <row r="56" spans="1:6" s="68" customFormat="1" x14ac:dyDescent="0.2">
      <c r="A56" s="133">
        <v>44853</v>
      </c>
      <c r="B56" s="134">
        <v>52.8</v>
      </c>
      <c r="C56" s="135" t="s">
        <v>207</v>
      </c>
      <c r="D56" s="135" t="s">
        <v>130</v>
      </c>
      <c r="E56" s="136" t="s">
        <v>129</v>
      </c>
      <c r="F56" s="1"/>
    </row>
    <row r="57" spans="1:6" s="68" customFormat="1" x14ac:dyDescent="0.2">
      <c r="A57" s="133" t="s">
        <v>149</v>
      </c>
      <c r="B57" s="134">
        <v>803.69</v>
      </c>
      <c r="C57" s="135" t="s">
        <v>291</v>
      </c>
      <c r="D57" s="135" t="s">
        <v>128</v>
      </c>
      <c r="E57" s="136" t="s">
        <v>131</v>
      </c>
      <c r="F57" s="1"/>
    </row>
    <row r="58" spans="1:6" s="68" customFormat="1" x14ac:dyDescent="0.2">
      <c r="A58" s="133">
        <v>44855</v>
      </c>
      <c r="B58" s="134">
        <v>8.2899999999999991</v>
      </c>
      <c r="C58" s="135" t="s">
        <v>208</v>
      </c>
      <c r="D58" s="135" t="s">
        <v>178</v>
      </c>
      <c r="E58" s="136" t="s">
        <v>131</v>
      </c>
      <c r="F58" s="1"/>
    </row>
    <row r="59" spans="1:6" s="68" customFormat="1" x14ac:dyDescent="0.2">
      <c r="A59" s="133">
        <v>44855</v>
      </c>
      <c r="B59" s="134">
        <v>82.6</v>
      </c>
      <c r="C59" s="135" t="s">
        <v>206</v>
      </c>
      <c r="D59" s="135" t="s">
        <v>130</v>
      </c>
      <c r="E59" s="136" t="s">
        <v>131</v>
      </c>
      <c r="F59" s="1"/>
    </row>
    <row r="60" spans="1:6" s="68" customFormat="1" x14ac:dyDescent="0.2">
      <c r="A60" s="133">
        <v>44856</v>
      </c>
      <c r="B60" s="134">
        <v>26.61</v>
      </c>
      <c r="C60" s="135" t="s">
        <v>206</v>
      </c>
      <c r="D60" s="135" t="s">
        <v>178</v>
      </c>
      <c r="E60" s="136" t="s">
        <v>131</v>
      </c>
      <c r="F60" s="1"/>
    </row>
    <row r="61" spans="1:6" s="68" customFormat="1" x14ac:dyDescent="0.2">
      <c r="A61" s="133">
        <v>44858</v>
      </c>
      <c r="B61" s="134">
        <v>41.7</v>
      </c>
      <c r="C61" s="135" t="s">
        <v>209</v>
      </c>
      <c r="D61" s="135" t="s">
        <v>130</v>
      </c>
      <c r="E61" s="136" t="s">
        <v>129</v>
      </c>
      <c r="F61" s="1"/>
    </row>
    <row r="62" spans="1:6" s="68" customFormat="1" x14ac:dyDescent="0.2">
      <c r="A62" s="133">
        <v>44861</v>
      </c>
      <c r="B62" s="134">
        <v>51.5</v>
      </c>
      <c r="C62" s="135" t="s">
        <v>210</v>
      </c>
      <c r="D62" s="135" t="s">
        <v>130</v>
      </c>
      <c r="E62" s="136" t="s">
        <v>129</v>
      </c>
      <c r="F62" s="1"/>
    </row>
    <row r="63" spans="1:6" s="68" customFormat="1" x14ac:dyDescent="0.2">
      <c r="A63" s="133">
        <v>44861</v>
      </c>
      <c r="B63" s="134">
        <v>464.72</v>
      </c>
      <c r="C63" s="135" t="s">
        <v>150</v>
      </c>
      <c r="D63" s="135" t="s">
        <v>128</v>
      </c>
      <c r="E63" s="136" t="s">
        <v>131</v>
      </c>
      <c r="F63" s="1"/>
    </row>
    <row r="64" spans="1:6" s="68" customFormat="1" x14ac:dyDescent="0.2">
      <c r="A64" s="133">
        <v>44889</v>
      </c>
      <c r="B64" s="134">
        <v>52.1</v>
      </c>
      <c r="C64" s="135" t="s">
        <v>212</v>
      </c>
      <c r="D64" s="135" t="s">
        <v>130</v>
      </c>
      <c r="E64" s="136" t="s">
        <v>129</v>
      </c>
      <c r="F64" s="1"/>
    </row>
    <row r="65" spans="1:6" s="68" customFormat="1" x14ac:dyDescent="0.2">
      <c r="A65" s="133" t="s">
        <v>152</v>
      </c>
      <c r="B65" s="134">
        <v>803.7</v>
      </c>
      <c r="C65" s="135" t="s">
        <v>151</v>
      </c>
      <c r="D65" s="135" t="s">
        <v>128</v>
      </c>
      <c r="E65" s="136" t="s">
        <v>131</v>
      </c>
      <c r="F65" s="1"/>
    </row>
    <row r="66" spans="1:6" s="68" customFormat="1" x14ac:dyDescent="0.2">
      <c r="A66" s="133">
        <v>44893</v>
      </c>
      <c r="B66" s="134">
        <v>60.1</v>
      </c>
      <c r="C66" s="135" t="s">
        <v>213</v>
      </c>
      <c r="D66" s="135" t="s">
        <v>130</v>
      </c>
      <c r="E66" s="136" t="s">
        <v>129</v>
      </c>
      <c r="F66" s="1"/>
    </row>
    <row r="67" spans="1:6" s="68" customFormat="1" x14ac:dyDescent="0.2">
      <c r="A67" s="133">
        <v>44895</v>
      </c>
      <c r="B67" s="134">
        <v>48.6</v>
      </c>
      <c r="C67" s="135" t="s">
        <v>212</v>
      </c>
      <c r="D67" s="135" t="s">
        <v>130</v>
      </c>
      <c r="E67" s="136" t="s">
        <v>129</v>
      </c>
      <c r="F67" s="1"/>
    </row>
    <row r="68" spans="1:6" s="68" customFormat="1" x14ac:dyDescent="0.2">
      <c r="A68" s="133" t="s">
        <v>153</v>
      </c>
      <c r="B68" s="134">
        <v>598.79</v>
      </c>
      <c r="C68" s="135" t="s">
        <v>154</v>
      </c>
      <c r="D68" s="135" t="s">
        <v>128</v>
      </c>
      <c r="E68" s="136" t="s">
        <v>131</v>
      </c>
      <c r="F68" s="1"/>
    </row>
    <row r="69" spans="1:6" s="68" customFormat="1" x14ac:dyDescent="0.2">
      <c r="A69" s="133">
        <v>44942</v>
      </c>
      <c r="B69" s="134">
        <v>170.1</v>
      </c>
      <c r="C69" s="135" t="s">
        <v>155</v>
      </c>
      <c r="D69" s="135" t="s">
        <v>125</v>
      </c>
      <c r="E69" s="136" t="s">
        <v>156</v>
      </c>
      <c r="F69" s="1"/>
    </row>
    <row r="70" spans="1:6" s="68" customFormat="1" x14ac:dyDescent="0.2">
      <c r="A70" s="133">
        <v>44987</v>
      </c>
      <c r="B70" s="134">
        <v>48.1</v>
      </c>
      <c r="C70" s="135" t="s">
        <v>214</v>
      </c>
      <c r="D70" s="135" t="s">
        <v>130</v>
      </c>
      <c r="E70" s="136" t="s">
        <v>129</v>
      </c>
      <c r="F70" s="1"/>
    </row>
    <row r="71" spans="1:6" s="68" customFormat="1" x14ac:dyDescent="0.2">
      <c r="A71" s="133">
        <v>44987</v>
      </c>
      <c r="B71" s="134">
        <v>635.42999999999995</v>
      </c>
      <c r="C71" s="135" t="s">
        <v>157</v>
      </c>
      <c r="D71" s="135" t="s">
        <v>128</v>
      </c>
      <c r="E71" s="136" t="s">
        <v>158</v>
      </c>
      <c r="F71" s="1"/>
    </row>
    <row r="72" spans="1:6" s="68" customFormat="1" x14ac:dyDescent="0.2">
      <c r="A72" s="133">
        <v>44987</v>
      </c>
      <c r="B72" s="134">
        <v>57.8</v>
      </c>
      <c r="C72" s="135" t="s">
        <v>215</v>
      </c>
      <c r="D72" s="135" t="s">
        <v>130</v>
      </c>
      <c r="E72" s="136" t="s">
        <v>158</v>
      </c>
      <c r="F72" s="1"/>
    </row>
    <row r="73" spans="1:6" s="68" customFormat="1" x14ac:dyDescent="0.2">
      <c r="A73" s="133" t="s">
        <v>159</v>
      </c>
      <c r="B73" s="134">
        <v>664.58</v>
      </c>
      <c r="C73" s="135" t="s">
        <v>160</v>
      </c>
      <c r="D73" s="135" t="s">
        <v>128</v>
      </c>
      <c r="E73" s="136" t="s">
        <v>131</v>
      </c>
      <c r="F73" s="1"/>
    </row>
    <row r="74" spans="1:6" s="68" customFormat="1" x14ac:dyDescent="0.2">
      <c r="A74" s="133">
        <v>44998</v>
      </c>
      <c r="B74" s="134">
        <v>12.6</v>
      </c>
      <c r="C74" s="135" t="s">
        <v>160</v>
      </c>
      <c r="D74" s="135" t="s">
        <v>133</v>
      </c>
      <c r="E74" s="136" t="s">
        <v>131</v>
      </c>
      <c r="F74" s="1"/>
    </row>
    <row r="75" spans="1:6" s="68" customFormat="1" x14ac:dyDescent="0.2">
      <c r="A75" s="133">
        <v>44999</v>
      </c>
      <c r="B75" s="134">
        <v>66.3</v>
      </c>
      <c r="C75" s="135" t="s">
        <v>216</v>
      </c>
      <c r="D75" s="135" t="s">
        <v>130</v>
      </c>
      <c r="E75" s="136" t="s">
        <v>129</v>
      </c>
      <c r="F75" s="1"/>
    </row>
    <row r="76" spans="1:6" s="68" customFormat="1" ht="25.5" x14ac:dyDescent="0.2">
      <c r="A76" s="133">
        <v>45008</v>
      </c>
      <c r="B76" s="134">
        <v>61</v>
      </c>
      <c r="C76" s="135" t="s">
        <v>217</v>
      </c>
      <c r="D76" s="135" t="s">
        <v>130</v>
      </c>
      <c r="E76" s="136" t="s">
        <v>129</v>
      </c>
      <c r="F76" s="1"/>
    </row>
    <row r="77" spans="1:6" s="68" customFormat="1" ht="25.5" x14ac:dyDescent="0.2">
      <c r="A77" s="133">
        <v>45009</v>
      </c>
      <c r="B77" s="134">
        <v>446.2</v>
      </c>
      <c r="C77" s="135" t="s">
        <v>218</v>
      </c>
      <c r="D77" s="135" t="s">
        <v>128</v>
      </c>
      <c r="E77" s="136" t="s">
        <v>161</v>
      </c>
      <c r="F77" s="1"/>
    </row>
    <row r="78" spans="1:6" s="68" customFormat="1" ht="25.5" x14ac:dyDescent="0.2">
      <c r="A78" s="133">
        <v>45012</v>
      </c>
      <c r="B78" s="134">
        <v>51.5</v>
      </c>
      <c r="C78" s="135" t="s">
        <v>219</v>
      </c>
      <c r="D78" s="135" t="s">
        <v>130</v>
      </c>
      <c r="E78" s="136" t="s">
        <v>129</v>
      </c>
      <c r="F78" s="1"/>
    </row>
    <row r="79" spans="1:6" s="68" customFormat="1" x14ac:dyDescent="0.2">
      <c r="A79" s="133">
        <v>45048</v>
      </c>
      <c r="B79" s="134">
        <v>348.74</v>
      </c>
      <c r="C79" s="135" t="s">
        <v>162</v>
      </c>
      <c r="D79" s="135" t="s">
        <v>128</v>
      </c>
      <c r="E79" s="136" t="s">
        <v>131</v>
      </c>
      <c r="F79" s="1"/>
    </row>
    <row r="80" spans="1:6" s="68" customFormat="1" x14ac:dyDescent="0.2">
      <c r="A80" s="133">
        <v>45048</v>
      </c>
      <c r="B80" s="134">
        <v>66.19</v>
      </c>
      <c r="C80" s="135" t="s">
        <v>220</v>
      </c>
      <c r="D80" s="135" t="s">
        <v>130</v>
      </c>
      <c r="E80" s="136" t="s">
        <v>129</v>
      </c>
      <c r="F80" s="1"/>
    </row>
    <row r="81" spans="1:6" s="68" customFormat="1" x14ac:dyDescent="0.2">
      <c r="A81" s="133">
        <v>45057</v>
      </c>
      <c r="B81" s="134">
        <v>56.1</v>
      </c>
      <c r="C81" s="135" t="s">
        <v>221</v>
      </c>
      <c r="D81" s="135" t="s">
        <v>130</v>
      </c>
      <c r="E81" s="136" t="s">
        <v>129</v>
      </c>
      <c r="F81" s="1"/>
    </row>
    <row r="82" spans="1:6" s="68" customFormat="1" x14ac:dyDescent="0.2">
      <c r="A82" s="133" t="s">
        <v>163</v>
      </c>
      <c r="B82" s="134">
        <v>838.46</v>
      </c>
      <c r="C82" s="135" t="s">
        <v>164</v>
      </c>
      <c r="D82" s="135" t="s">
        <v>128</v>
      </c>
      <c r="E82" s="136" t="s">
        <v>131</v>
      </c>
      <c r="F82" s="1"/>
    </row>
    <row r="83" spans="1:6" s="68" customFormat="1" x14ac:dyDescent="0.2">
      <c r="A83" s="133">
        <v>45061</v>
      </c>
      <c r="B83" s="134">
        <v>53.4</v>
      </c>
      <c r="C83" s="135" t="s">
        <v>222</v>
      </c>
      <c r="D83" s="135" t="s">
        <v>130</v>
      </c>
      <c r="E83" s="136" t="s">
        <v>129</v>
      </c>
      <c r="F83" s="1"/>
    </row>
    <row r="84" spans="1:6" s="68" customFormat="1" x14ac:dyDescent="0.2">
      <c r="A84" s="133">
        <v>45063</v>
      </c>
      <c r="B84" s="134">
        <v>93.5</v>
      </c>
      <c r="C84" s="135" t="s">
        <v>260</v>
      </c>
      <c r="D84" s="135" t="s">
        <v>130</v>
      </c>
      <c r="E84" s="136" t="s">
        <v>129</v>
      </c>
      <c r="F84" s="1"/>
    </row>
    <row r="85" spans="1:6" s="68" customFormat="1" x14ac:dyDescent="0.2">
      <c r="A85" s="133" t="s">
        <v>165</v>
      </c>
      <c r="B85" s="134">
        <v>682.87</v>
      </c>
      <c r="C85" s="135" t="s">
        <v>166</v>
      </c>
      <c r="D85" s="135" t="s">
        <v>128</v>
      </c>
      <c r="E85" s="136" t="s">
        <v>167</v>
      </c>
      <c r="F85" s="1"/>
    </row>
    <row r="86" spans="1:6" s="68" customFormat="1" x14ac:dyDescent="0.2">
      <c r="A86" s="133">
        <v>45063</v>
      </c>
      <c r="B86" s="134">
        <v>200</v>
      </c>
      <c r="C86" s="135" t="s">
        <v>166</v>
      </c>
      <c r="D86" s="135" t="s">
        <v>125</v>
      </c>
      <c r="E86" s="136" t="s">
        <v>167</v>
      </c>
      <c r="F86" s="1"/>
    </row>
    <row r="87" spans="1:6" s="68" customFormat="1" x14ac:dyDescent="0.2">
      <c r="A87" s="133" t="s">
        <v>168</v>
      </c>
      <c r="B87" s="134">
        <v>873.37</v>
      </c>
      <c r="C87" s="135" t="s">
        <v>169</v>
      </c>
      <c r="D87" s="135" t="s">
        <v>128</v>
      </c>
      <c r="E87" s="136" t="s">
        <v>170</v>
      </c>
      <c r="F87" s="1"/>
    </row>
    <row r="88" spans="1:6" s="68" customFormat="1" x14ac:dyDescent="0.2">
      <c r="A88" s="133">
        <v>45070</v>
      </c>
      <c r="B88" s="134">
        <v>43.7</v>
      </c>
      <c r="C88" s="135" t="s">
        <v>223</v>
      </c>
      <c r="D88" s="135" t="s">
        <v>130</v>
      </c>
      <c r="E88" s="136" t="s">
        <v>129</v>
      </c>
      <c r="F88" s="1"/>
    </row>
    <row r="89" spans="1:6" s="68" customFormat="1" x14ac:dyDescent="0.2">
      <c r="A89" s="133">
        <v>45078</v>
      </c>
      <c r="B89" s="134">
        <v>42</v>
      </c>
      <c r="C89" s="135" t="s">
        <v>224</v>
      </c>
      <c r="D89" s="135" t="s">
        <v>130</v>
      </c>
      <c r="E89" s="136" t="s">
        <v>129</v>
      </c>
      <c r="F89" s="1"/>
    </row>
    <row r="90" spans="1:6" s="68" customFormat="1" x14ac:dyDescent="0.2">
      <c r="A90" s="133">
        <v>45078</v>
      </c>
      <c r="B90" s="134">
        <v>635.44000000000005</v>
      </c>
      <c r="C90" s="135" t="s">
        <v>171</v>
      </c>
      <c r="D90" s="135" t="s">
        <v>128</v>
      </c>
      <c r="E90" s="136" t="s">
        <v>158</v>
      </c>
      <c r="F90" s="1"/>
    </row>
    <row r="91" spans="1:6" s="68" customFormat="1" ht="25.5" x14ac:dyDescent="0.2">
      <c r="A91" s="133">
        <v>45078</v>
      </c>
      <c r="B91" s="134">
        <v>69.319999999999993</v>
      </c>
      <c r="C91" s="135" t="s">
        <v>225</v>
      </c>
      <c r="D91" s="135" t="s">
        <v>130</v>
      </c>
      <c r="E91" s="136" t="s">
        <v>158</v>
      </c>
      <c r="F91" s="1"/>
    </row>
    <row r="92" spans="1:6" s="68" customFormat="1" ht="25.5" x14ac:dyDescent="0.2">
      <c r="A92" s="133">
        <v>45078</v>
      </c>
      <c r="B92" s="134">
        <v>64.8</v>
      </c>
      <c r="C92" s="135" t="s">
        <v>226</v>
      </c>
      <c r="D92" s="135" t="s">
        <v>130</v>
      </c>
      <c r="E92" s="136" t="s">
        <v>158</v>
      </c>
      <c r="F92" s="1"/>
    </row>
    <row r="93" spans="1:6" s="68" customFormat="1" x14ac:dyDescent="0.2">
      <c r="A93" s="133">
        <v>45078</v>
      </c>
      <c r="B93" s="134">
        <v>86.7</v>
      </c>
      <c r="C93" s="135" t="s">
        <v>227</v>
      </c>
      <c r="D93" s="135" t="s">
        <v>130</v>
      </c>
      <c r="E93" s="136" t="s">
        <v>131</v>
      </c>
      <c r="F93" s="1"/>
    </row>
    <row r="94" spans="1:6" s="68" customFormat="1" x14ac:dyDescent="0.2">
      <c r="A94" s="133">
        <v>45083</v>
      </c>
      <c r="B94" s="134">
        <v>362.84</v>
      </c>
      <c r="C94" s="135" t="s">
        <v>172</v>
      </c>
      <c r="D94" s="135" t="s">
        <v>128</v>
      </c>
      <c r="E94" s="136" t="s">
        <v>131</v>
      </c>
      <c r="F94" s="1"/>
    </row>
    <row r="95" spans="1:6" s="68" customFormat="1" x14ac:dyDescent="0.2">
      <c r="A95" s="133">
        <v>45083</v>
      </c>
      <c r="B95" s="134">
        <v>51.1</v>
      </c>
      <c r="C95" s="135" t="s">
        <v>228</v>
      </c>
      <c r="D95" s="135" t="s">
        <v>130</v>
      </c>
      <c r="E95" s="136" t="s">
        <v>129</v>
      </c>
      <c r="F95" s="1"/>
    </row>
    <row r="96" spans="1:6" s="68" customFormat="1" x14ac:dyDescent="0.2">
      <c r="A96" s="133">
        <v>45085</v>
      </c>
      <c r="B96" s="134">
        <v>56.2</v>
      </c>
      <c r="C96" s="135" t="s">
        <v>230</v>
      </c>
      <c r="D96" s="135" t="s">
        <v>130</v>
      </c>
      <c r="E96" s="136" t="s">
        <v>129</v>
      </c>
      <c r="F96" s="1"/>
    </row>
    <row r="97" spans="1:6" s="68" customFormat="1" x14ac:dyDescent="0.2">
      <c r="A97" s="133" t="s">
        <v>173</v>
      </c>
      <c r="B97" s="134">
        <v>767.97</v>
      </c>
      <c r="C97" s="135" t="s">
        <v>229</v>
      </c>
      <c r="D97" s="135" t="s">
        <v>128</v>
      </c>
      <c r="E97" s="136" t="s">
        <v>131</v>
      </c>
      <c r="F97" s="1"/>
    </row>
    <row r="98" spans="1:6" s="68" customFormat="1" x14ac:dyDescent="0.2">
      <c r="A98" s="133">
        <v>45089</v>
      </c>
      <c r="B98" s="134">
        <v>54.6</v>
      </c>
      <c r="C98" s="135" t="s">
        <v>231</v>
      </c>
      <c r="D98" s="135" t="s">
        <v>130</v>
      </c>
      <c r="E98" s="136" t="s">
        <v>129</v>
      </c>
      <c r="F98" s="1"/>
    </row>
    <row r="99" spans="1:6" s="68" customFormat="1" x14ac:dyDescent="0.2">
      <c r="A99" s="133">
        <v>45089</v>
      </c>
      <c r="B99" s="134">
        <v>50.6</v>
      </c>
      <c r="C99" s="135" t="s">
        <v>233</v>
      </c>
      <c r="D99" s="135" t="s">
        <v>130</v>
      </c>
      <c r="E99" s="136" t="s">
        <v>129</v>
      </c>
      <c r="F99" s="1"/>
    </row>
    <row r="100" spans="1:6" s="68" customFormat="1" ht="25.5" x14ac:dyDescent="0.2">
      <c r="A100" s="133" t="s">
        <v>174</v>
      </c>
      <c r="B100" s="134">
        <v>709.69</v>
      </c>
      <c r="C100" s="135" t="s">
        <v>232</v>
      </c>
      <c r="D100" s="135" t="s">
        <v>128</v>
      </c>
      <c r="E100" s="136" t="s">
        <v>131</v>
      </c>
      <c r="F100" s="1"/>
    </row>
    <row r="101" spans="1:6" s="68" customFormat="1" x14ac:dyDescent="0.2">
      <c r="A101" s="133">
        <v>45096</v>
      </c>
      <c r="B101" s="134">
        <v>58.1</v>
      </c>
      <c r="C101" s="135" t="s">
        <v>234</v>
      </c>
      <c r="D101" s="135" t="s">
        <v>130</v>
      </c>
      <c r="E101" s="136" t="s">
        <v>129</v>
      </c>
      <c r="F101" s="1"/>
    </row>
    <row r="102" spans="1:6" s="68" customFormat="1" x14ac:dyDescent="0.2">
      <c r="A102" s="133"/>
      <c r="B102" s="134"/>
      <c r="C102" s="135"/>
      <c r="D102" s="135"/>
      <c r="E102" s="136"/>
      <c r="F102" s="1"/>
    </row>
    <row r="103" spans="1:6" s="68" customFormat="1" hidden="1" x14ac:dyDescent="0.2">
      <c r="A103" s="124"/>
      <c r="B103" s="125"/>
      <c r="C103" s="126"/>
      <c r="D103" s="126"/>
      <c r="E103" s="127"/>
      <c r="F103" s="1"/>
    </row>
    <row r="104" spans="1:6" ht="19.5" customHeight="1" x14ac:dyDescent="0.2">
      <c r="A104" s="86" t="s">
        <v>76</v>
      </c>
      <c r="B104" s="87">
        <f>SUM(B29:B103)</f>
        <v>16487.570000000003</v>
      </c>
      <c r="C104" s="144" t="str">
        <f>IF(SUBTOTAL(3,B29:B103)=SUBTOTAL(103,B29:B103),'Summary and sign-off'!$A$48,'Summary and sign-off'!$A$49)</f>
        <v>Check - there are no hidden rows with data</v>
      </c>
      <c r="D104" s="154" t="str">
        <f>IF('Summary and sign-off'!F56='Summary and sign-off'!F54,'Summary and sign-off'!A51,'Summary and sign-off'!A50)</f>
        <v>Check - each entry provides sufficient information</v>
      </c>
      <c r="E104" s="154"/>
      <c r="F104" s="46"/>
    </row>
    <row r="105" spans="1:6" ht="10.5" customHeight="1" x14ac:dyDescent="0.2">
      <c r="A105" s="27"/>
      <c r="B105" s="22"/>
      <c r="C105" s="27"/>
      <c r="D105" s="27"/>
      <c r="E105" s="27"/>
      <c r="F105" s="27"/>
    </row>
    <row r="106" spans="1:6" ht="24.75" customHeight="1" x14ac:dyDescent="0.2">
      <c r="A106" s="155" t="s">
        <v>77</v>
      </c>
      <c r="B106" s="155"/>
      <c r="C106" s="155"/>
      <c r="D106" s="155"/>
      <c r="E106" s="155"/>
      <c r="F106" s="46"/>
    </row>
    <row r="107" spans="1:6" ht="27" customHeight="1" x14ac:dyDescent="0.2">
      <c r="A107" s="35" t="s">
        <v>68</v>
      </c>
      <c r="B107" s="35" t="s">
        <v>13</v>
      </c>
      <c r="C107" s="35" t="s">
        <v>78</v>
      </c>
      <c r="D107" s="35" t="s">
        <v>79</v>
      </c>
      <c r="E107" s="35" t="s">
        <v>72</v>
      </c>
      <c r="F107" s="49"/>
    </row>
    <row r="108" spans="1:6" s="68" customFormat="1" hidden="1" x14ac:dyDescent="0.2">
      <c r="A108" s="111"/>
      <c r="B108" s="112"/>
      <c r="C108" s="113"/>
      <c r="D108" s="113"/>
      <c r="E108" s="114"/>
      <c r="F108" s="1"/>
    </row>
    <row r="109" spans="1:6" s="68" customFormat="1" x14ac:dyDescent="0.2">
      <c r="A109" s="133">
        <v>44852</v>
      </c>
      <c r="B109" s="134">
        <v>12.7</v>
      </c>
      <c r="C109" s="135" t="s">
        <v>205</v>
      </c>
      <c r="D109" s="135" t="s">
        <v>130</v>
      </c>
      <c r="E109" s="136" t="s">
        <v>129</v>
      </c>
      <c r="F109" s="1"/>
    </row>
    <row r="110" spans="1:6" s="68" customFormat="1" x14ac:dyDescent="0.2">
      <c r="A110" s="133">
        <v>44852</v>
      </c>
      <c r="B110" s="134">
        <v>14.7</v>
      </c>
      <c r="C110" s="135" t="s">
        <v>205</v>
      </c>
      <c r="D110" s="135" t="s">
        <v>130</v>
      </c>
      <c r="E110" s="136" t="s">
        <v>129</v>
      </c>
      <c r="F110" s="1"/>
    </row>
    <row r="111" spans="1:6" s="68" customFormat="1" x14ac:dyDescent="0.2">
      <c r="A111" s="133">
        <v>44888</v>
      </c>
      <c r="B111" s="134">
        <v>14.4</v>
      </c>
      <c r="C111" s="135" t="s">
        <v>211</v>
      </c>
      <c r="D111" s="135" t="s">
        <v>130</v>
      </c>
      <c r="E111" s="136" t="s">
        <v>129</v>
      </c>
      <c r="F111" s="1"/>
    </row>
    <row r="112" spans="1:6" s="68" customFormat="1" x14ac:dyDescent="0.2">
      <c r="A112" s="133">
        <v>44888</v>
      </c>
      <c r="B112" s="134">
        <v>19.7</v>
      </c>
      <c r="C112" s="135" t="s">
        <v>211</v>
      </c>
      <c r="D112" s="135" t="s">
        <v>130</v>
      </c>
      <c r="E112" s="136" t="s">
        <v>129</v>
      </c>
      <c r="F112" s="1"/>
    </row>
    <row r="113" spans="1:6" s="68" customFormat="1" x14ac:dyDescent="0.2">
      <c r="A113" s="133">
        <v>44894</v>
      </c>
      <c r="B113" s="134">
        <v>38.4</v>
      </c>
      <c r="C113" s="135" t="s">
        <v>292</v>
      </c>
      <c r="D113" s="135" t="s">
        <v>130</v>
      </c>
      <c r="E113" s="136" t="s">
        <v>129</v>
      </c>
      <c r="F113" s="1"/>
    </row>
    <row r="114" spans="1:6" s="68" customFormat="1" x14ac:dyDescent="0.2">
      <c r="A114" s="133"/>
      <c r="B114" s="134"/>
      <c r="C114" s="135"/>
      <c r="D114" s="135"/>
      <c r="E114" s="136"/>
      <c r="F114" s="1"/>
    </row>
    <row r="115" spans="1:6" s="68" customFormat="1" hidden="1" x14ac:dyDescent="0.2">
      <c r="A115" s="111"/>
      <c r="B115" s="112"/>
      <c r="C115" s="113"/>
      <c r="D115" s="113"/>
      <c r="E115" s="114"/>
      <c r="F115" s="1"/>
    </row>
    <row r="116" spans="1:6" ht="19.5" customHeight="1" x14ac:dyDescent="0.2">
      <c r="A116" s="86" t="s">
        <v>80</v>
      </c>
      <c r="B116" s="87">
        <f>SUM(B108:B115)</f>
        <v>99.9</v>
      </c>
      <c r="C116" s="144" t="str">
        <f>IF(SUBTOTAL(3,B108:B115)=SUBTOTAL(103,B108:B115),'Summary and sign-off'!$A$48,'Summary and sign-off'!$A$49)</f>
        <v>Check - there are no hidden rows with data</v>
      </c>
      <c r="D116" s="154" t="str">
        <f>IF('Summary and sign-off'!F57='Summary and sign-off'!F54,'Summary and sign-off'!A51,'Summary and sign-off'!A50)</f>
        <v>Check - each entry provides sufficient information</v>
      </c>
      <c r="E116" s="154"/>
      <c r="F116" s="46"/>
    </row>
    <row r="117" spans="1:6" ht="10.5" customHeight="1" x14ac:dyDescent="0.2">
      <c r="A117" s="27"/>
      <c r="B117" s="73"/>
      <c r="C117" s="22"/>
      <c r="D117" s="27"/>
      <c r="E117" s="27"/>
      <c r="F117" s="27"/>
    </row>
    <row r="118" spans="1:6" ht="34.5" customHeight="1" x14ac:dyDescent="0.2">
      <c r="A118" s="50" t="s">
        <v>81</v>
      </c>
      <c r="B118" s="74">
        <f>B25+B104+B116</f>
        <v>19272.150000000005</v>
      </c>
      <c r="C118" s="51"/>
      <c r="D118" s="51"/>
      <c r="E118" s="51"/>
      <c r="F118" s="26"/>
    </row>
    <row r="119" spans="1:6" x14ac:dyDescent="0.2">
      <c r="A119" s="27"/>
      <c r="B119" s="22"/>
      <c r="C119" s="27"/>
      <c r="D119" s="27"/>
      <c r="E119" s="27"/>
      <c r="F119" s="27"/>
    </row>
    <row r="120" spans="1:6" x14ac:dyDescent="0.2">
      <c r="A120" s="52" t="s">
        <v>24</v>
      </c>
      <c r="B120" s="25"/>
      <c r="C120" s="26"/>
      <c r="D120" s="26"/>
      <c r="E120" s="26"/>
      <c r="F120" s="27"/>
    </row>
    <row r="121" spans="1:6" ht="12.6" customHeight="1" x14ac:dyDescent="0.2">
      <c r="A121" s="23" t="s">
        <v>82</v>
      </c>
      <c r="B121" s="53"/>
      <c r="C121" s="53"/>
      <c r="D121" s="32"/>
      <c r="E121" s="32"/>
      <c r="F121" s="27"/>
    </row>
    <row r="122" spans="1:6" ht="12.95" customHeight="1" x14ac:dyDescent="0.2">
      <c r="A122" s="31" t="s">
        <v>83</v>
      </c>
      <c r="B122" s="27"/>
      <c r="C122" s="32"/>
      <c r="D122" s="27"/>
      <c r="E122" s="32"/>
      <c r="F122" s="27"/>
    </row>
    <row r="123" spans="1:6" x14ac:dyDescent="0.2">
      <c r="A123" s="31" t="s">
        <v>84</v>
      </c>
      <c r="B123" s="32"/>
      <c r="C123" s="32"/>
      <c r="D123" s="32"/>
      <c r="E123" s="54"/>
      <c r="F123" s="46"/>
    </row>
    <row r="124" spans="1:6" x14ac:dyDescent="0.2">
      <c r="A124" s="23" t="s">
        <v>30</v>
      </c>
      <c r="B124" s="25"/>
      <c r="C124" s="26"/>
      <c r="D124" s="26"/>
      <c r="E124" s="26"/>
      <c r="F124" s="27"/>
    </row>
    <row r="125" spans="1:6" ht="12.95" customHeight="1" x14ac:dyDescent="0.2">
      <c r="A125" s="31" t="s">
        <v>85</v>
      </c>
      <c r="B125" s="27"/>
      <c r="C125" s="32"/>
      <c r="D125" s="27"/>
      <c r="E125" s="32"/>
      <c r="F125" s="27"/>
    </row>
    <row r="126" spans="1:6" x14ac:dyDescent="0.2">
      <c r="A126" s="31" t="s">
        <v>86</v>
      </c>
      <c r="B126" s="32"/>
      <c r="C126" s="32"/>
      <c r="D126" s="32"/>
      <c r="E126" s="54"/>
      <c r="F126" s="46"/>
    </row>
    <row r="127" spans="1:6" x14ac:dyDescent="0.2">
      <c r="A127" s="36" t="s">
        <v>87</v>
      </c>
      <c r="B127" s="36"/>
      <c r="C127" s="36"/>
      <c r="D127" s="36"/>
      <c r="E127" s="54"/>
      <c r="F127" s="46"/>
    </row>
    <row r="128" spans="1:6" x14ac:dyDescent="0.2">
      <c r="A128" s="40"/>
      <c r="B128" s="27"/>
      <c r="C128" s="27"/>
      <c r="D128" s="27"/>
      <c r="E128" s="46"/>
      <c r="F128" s="46"/>
    </row>
    <row r="129" spans="1:6" hidden="1" x14ac:dyDescent="0.2">
      <c r="A129" s="40"/>
      <c r="B129" s="27"/>
      <c r="C129" s="27"/>
      <c r="D129" s="27"/>
      <c r="E129" s="46"/>
      <c r="F129" s="46"/>
    </row>
    <row r="130" spans="1:6" x14ac:dyDescent="0.2"/>
    <row r="131" spans="1:6" x14ac:dyDescent="0.2"/>
    <row r="132" spans="1:6" x14ac:dyDescent="0.2"/>
    <row r="133" spans="1:6" x14ac:dyDescent="0.2"/>
    <row r="134" spans="1:6" ht="12.75" hidden="1" customHeight="1" x14ac:dyDescent="0.2"/>
    <row r="135" spans="1:6" x14ac:dyDescent="0.2"/>
    <row r="136" spans="1:6" x14ac:dyDescent="0.2"/>
    <row r="137" spans="1:6" hidden="1" x14ac:dyDescent="0.2">
      <c r="A137" s="55"/>
      <c r="B137" s="46"/>
      <c r="C137" s="46"/>
      <c r="D137" s="46"/>
      <c r="E137" s="46"/>
      <c r="F137" s="46"/>
    </row>
    <row r="138" spans="1:6" hidden="1" x14ac:dyDescent="0.2">
      <c r="A138" s="55"/>
      <c r="B138" s="46"/>
      <c r="C138" s="46"/>
      <c r="D138" s="46"/>
      <c r="E138" s="46"/>
      <c r="F138" s="46"/>
    </row>
    <row r="139" spans="1:6" hidden="1" x14ac:dyDescent="0.2">
      <c r="A139" s="55"/>
      <c r="B139" s="46"/>
      <c r="C139" s="46"/>
      <c r="D139" s="46"/>
      <c r="E139" s="46"/>
      <c r="F139" s="46"/>
    </row>
    <row r="140" spans="1:6" hidden="1" x14ac:dyDescent="0.2">
      <c r="A140" s="55"/>
      <c r="B140" s="46"/>
      <c r="C140" s="46"/>
      <c r="D140" s="46"/>
      <c r="E140" s="46"/>
      <c r="F140" s="46"/>
    </row>
    <row r="141" spans="1:6" hidden="1" x14ac:dyDescent="0.2">
      <c r="A141" s="55"/>
      <c r="B141" s="46"/>
      <c r="C141" s="46"/>
      <c r="D141" s="46"/>
      <c r="E141" s="46"/>
      <c r="F141" s="46"/>
    </row>
    <row r="142" spans="1:6" x14ac:dyDescent="0.2"/>
    <row r="143" spans="1:6" x14ac:dyDescent="0.2"/>
    <row r="144" spans="1:6"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row r="238" x14ac:dyDescent="0.2"/>
    <row r="239" x14ac:dyDescent="0.2"/>
    <row r="240" x14ac:dyDescent="0.2"/>
    <row r="241" x14ac:dyDescent="0.2"/>
    <row r="242" x14ac:dyDescent="0.2"/>
    <row r="243" x14ac:dyDescent="0.2"/>
    <row r="244" x14ac:dyDescent="0.2"/>
    <row r="245" x14ac:dyDescent="0.2"/>
    <row r="246" x14ac:dyDescent="0.2"/>
    <row r="247" x14ac:dyDescent="0.2"/>
    <row r="248" x14ac:dyDescent="0.2"/>
    <row r="249" x14ac:dyDescent="0.2"/>
    <row r="250" x14ac:dyDescent="0.2"/>
    <row r="251" x14ac:dyDescent="0.2"/>
    <row r="252" x14ac:dyDescent="0.2"/>
    <row r="253" x14ac:dyDescent="0.2"/>
    <row r="254" x14ac:dyDescent="0.2"/>
    <row r="255" x14ac:dyDescent="0.2"/>
    <row r="256" x14ac:dyDescent="0.2"/>
    <row r="257" x14ac:dyDescent="0.2"/>
  </sheetData>
  <sheetProtection sheet="1" formatCells="0" formatRows="0" insertColumns="0" insertRows="0" deleteRows="0"/>
  <mergeCells count="15">
    <mergeCell ref="B7:E7"/>
    <mergeCell ref="B5:E5"/>
    <mergeCell ref="D116:E116"/>
    <mergeCell ref="A1:E1"/>
    <mergeCell ref="A27:E27"/>
    <mergeCell ref="A106:E106"/>
    <mergeCell ref="B2:E2"/>
    <mergeCell ref="B3:E3"/>
    <mergeCell ref="B4:E4"/>
    <mergeCell ref="A8:E8"/>
    <mergeCell ref="A9:E9"/>
    <mergeCell ref="B6:E6"/>
    <mergeCell ref="D25:E25"/>
    <mergeCell ref="D104:E104"/>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9 A102:A103 A12 A24 A108 A115" xr:uid="{00000000-0002-0000-01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7 A28 A11" xr:uid="{00000000-0002-0000-01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23 A30:A101 A109:A114" xr:uid="{00000000-0002-0000-0100-000002000000}">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100-000003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100-000004000000}">
          <x14:formula1>
            <xm:f>'Summary and sign-off'!$A$29:$A$30</xm:f>
          </x14:formula1>
          <xm:sqref>B7:E7</xm:sqref>
        </x14:dataValidation>
        <x14:dataValidation type="decimal" operator="greaterThan" allowBlank="1" showInputMessage="1" showErrorMessage="1" error="This cell must contain a dollar figure" xr:uid="{00000000-0002-0000-0100-000005000000}">
          <x14:formula1>
            <xm:f>'Summary and sign-off'!$A$47</xm:f>
          </x14:formula1>
          <xm:sqref>B12:B24 B29:B103 B108:B115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J52"/>
  <sheetViews>
    <sheetView topLeftCell="A2" zoomScaleNormal="100" workbookViewId="0">
      <selection activeCell="A12" sqref="A12"/>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9.28515625" style="16" customWidth="1"/>
    <col min="7" max="10" width="9.140625" style="16" hidden="1" customWidth="1"/>
    <col min="11" max="13" width="0" style="16" hidden="1" customWidth="1"/>
    <col min="14" max="16384" width="0" style="16" hidden="1"/>
  </cols>
  <sheetData>
    <row r="1" spans="1:6" ht="26.25" customHeight="1" x14ac:dyDescent="0.2">
      <c r="A1" s="150" t="s">
        <v>60</v>
      </c>
      <c r="B1" s="150"/>
      <c r="C1" s="150"/>
      <c r="D1" s="150"/>
      <c r="E1" s="150"/>
      <c r="F1" s="38"/>
    </row>
    <row r="2" spans="1:6" ht="21" customHeight="1" x14ac:dyDescent="0.2">
      <c r="A2" s="4" t="s">
        <v>3</v>
      </c>
      <c r="B2" s="153" t="str">
        <f>'Summary and sign-off'!B2:F2</f>
        <v xml:space="preserve">Ministry of Business, Innovation &amp; Employment </v>
      </c>
      <c r="C2" s="153"/>
      <c r="D2" s="153"/>
      <c r="E2" s="153"/>
      <c r="F2" s="38"/>
    </row>
    <row r="3" spans="1:6" ht="21" customHeight="1" x14ac:dyDescent="0.2">
      <c r="A3" s="4" t="s">
        <v>61</v>
      </c>
      <c r="B3" s="153" t="str">
        <f>'Summary and sign-off'!B3:F3</f>
        <v>Carolyn Tremain</v>
      </c>
      <c r="C3" s="153"/>
      <c r="D3" s="153"/>
      <c r="E3" s="153"/>
      <c r="F3" s="38"/>
    </row>
    <row r="4" spans="1:6" ht="21" customHeight="1" x14ac:dyDescent="0.2">
      <c r="A4" s="4" t="s">
        <v>62</v>
      </c>
      <c r="B4" s="153">
        <f>'Summary and sign-off'!B4:F4</f>
        <v>44743</v>
      </c>
      <c r="C4" s="153"/>
      <c r="D4" s="153"/>
      <c r="E4" s="153"/>
      <c r="F4" s="38"/>
    </row>
    <row r="5" spans="1:6" ht="21" customHeight="1" x14ac:dyDescent="0.2">
      <c r="A5" s="4" t="s">
        <v>63</v>
      </c>
      <c r="B5" s="153">
        <f>'Summary and sign-off'!B5:F5</f>
        <v>45107</v>
      </c>
      <c r="C5" s="153"/>
      <c r="D5" s="153"/>
      <c r="E5" s="153"/>
      <c r="F5" s="38"/>
    </row>
    <row r="6" spans="1:6" ht="21" customHeight="1" x14ac:dyDescent="0.2">
      <c r="A6" s="4" t="s">
        <v>64</v>
      </c>
      <c r="B6" s="148" t="s">
        <v>31</v>
      </c>
      <c r="C6" s="148"/>
      <c r="D6" s="148"/>
      <c r="E6" s="148"/>
      <c r="F6" s="38"/>
    </row>
    <row r="7" spans="1:6" ht="21" customHeight="1" x14ac:dyDescent="0.2">
      <c r="A7" s="4" t="s">
        <v>7</v>
      </c>
      <c r="B7" s="148" t="s">
        <v>34</v>
      </c>
      <c r="C7" s="148"/>
      <c r="D7" s="148"/>
      <c r="E7" s="148"/>
      <c r="F7" s="38"/>
    </row>
    <row r="8" spans="1:6" ht="35.25" customHeight="1" x14ac:dyDescent="0.25">
      <c r="A8" s="163" t="s">
        <v>88</v>
      </c>
      <c r="B8" s="163"/>
      <c r="C8" s="164"/>
      <c r="D8" s="164"/>
      <c r="E8" s="164"/>
      <c r="F8" s="42"/>
    </row>
    <row r="9" spans="1:6" ht="35.25" customHeight="1" x14ac:dyDescent="0.25">
      <c r="A9" s="161" t="s">
        <v>89</v>
      </c>
      <c r="B9" s="162"/>
      <c r="C9" s="162"/>
      <c r="D9" s="162"/>
      <c r="E9" s="162"/>
      <c r="F9" s="42"/>
    </row>
    <row r="10" spans="1:6" ht="27" customHeight="1" x14ac:dyDescent="0.2">
      <c r="A10" s="35" t="s">
        <v>90</v>
      </c>
      <c r="B10" s="35" t="s">
        <v>13</v>
      </c>
      <c r="C10" s="35" t="s">
        <v>91</v>
      </c>
      <c r="D10" s="35" t="s">
        <v>92</v>
      </c>
      <c r="E10" s="35" t="s">
        <v>72</v>
      </c>
      <c r="F10" s="23"/>
    </row>
    <row r="11" spans="1:6" s="68" customFormat="1" hidden="1" x14ac:dyDescent="0.2">
      <c r="A11" s="115"/>
      <c r="B11" s="112"/>
      <c r="C11" s="116"/>
      <c r="D11" s="116"/>
      <c r="E11" s="117"/>
      <c r="F11" s="2"/>
    </row>
    <row r="12" spans="1:6" s="68" customFormat="1" x14ac:dyDescent="0.2">
      <c r="A12" s="133"/>
      <c r="B12" s="134"/>
      <c r="C12" s="138" t="s">
        <v>134</v>
      </c>
      <c r="D12" s="138"/>
      <c r="E12" s="139"/>
      <c r="F12" s="2"/>
    </row>
    <row r="13" spans="1:6" s="68" customFormat="1" x14ac:dyDescent="0.2">
      <c r="A13" s="137"/>
      <c r="B13" s="134"/>
      <c r="C13" s="138"/>
      <c r="D13" s="138"/>
      <c r="E13" s="139"/>
      <c r="F13" s="2"/>
    </row>
    <row r="14" spans="1:6" s="68" customFormat="1" ht="11.25" hidden="1" customHeight="1" x14ac:dyDescent="0.2">
      <c r="A14" s="115"/>
      <c r="B14" s="112"/>
      <c r="C14" s="116"/>
      <c r="D14" s="116"/>
      <c r="E14" s="117"/>
      <c r="F14" s="2"/>
    </row>
    <row r="15" spans="1:6" ht="34.5" customHeight="1" x14ac:dyDescent="0.2">
      <c r="A15" s="69" t="s">
        <v>93</v>
      </c>
      <c r="B15" s="78">
        <f>SUM(B11:B14)</f>
        <v>0</v>
      </c>
      <c r="C15" s="85" t="str">
        <f>IF(SUBTOTAL(3,B11:B14)=SUBTOTAL(103,B11:B14),'Summary and sign-off'!$A$48,'Summary and sign-off'!$A$49)</f>
        <v>Check - there are no hidden rows with data</v>
      </c>
      <c r="D15" s="154" t="str">
        <f>IF('Summary and sign-off'!F58='Summary and sign-off'!F54,'Summary and sign-off'!A51,'Summary and sign-off'!A50)</f>
        <v>Check - each entry provides sufficient information</v>
      </c>
      <c r="E15" s="154"/>
      <c r="F15" s="2"/>
    </row>
    <row r="16" spans="1:6" x14ac:dyDescent="0.2">
      <c r="A16" s="21"/>
      <c r="B16" s="20"/>
      <c r="C16" s="20"/>
      <c r="D16" s="20"/>
      <c r="E16" s="20"/>
      <c r="F16" s="38"/>
    </row>
    <row r="17" spans="1:6" x14ac:dyDescent="0.2">
      <c r="A17" s="21" t="s">
        <v>24</v>
      </c>
      <c r="B17" s="22"/>
      <c r="C17" s="27"/>
      <c r="D17" s="20"/>
      <c r="E17" s="20"/>
      <c r="F17" s="38"/>
    </row>
    <row r="18" spans="1:6" ht="12.75" customHeight="1" x14ac:dyDescent="0.2">
      <c r="A18" s="23" t="s">
        <v>94</v>
      </c>
      <c r="B18" s="23"/>
      <c r="C18" s="23"/>
      <c r="D18" s="23"/>
      <c r="E18" s="23"/>
      <c r="F18" s="38"/>
    </row>
    <row r="19" spans="1:6" x14ac:dyDescent="0.2">
      <c r="A19" s="23" t="s">
        <v>95</v>
      </c>
      <c r="B19" s="31"/>
      <c r="C19" s="43"/>
      <c r="D19" s="44"/>
      <c r="E19" s="44"/>
      <c r="F19" s="38"/>
    </row>
    <row r="20" spans="1:6" x14ac:dyDescent="0.2">
      <c r="A20" s="23" t="s">
        <v>30</v>
      </c>
      <c r="B20" s="25"/>
      <c r="C20" s="26"/>
      <c r="D20" s="26"/>
      <c r="E20" s="26"/>
      <c r="F20" s="27"/>
    </row>
    <row r="21" spans="1:6" x14ac:dyDescent="0.2">
      <c r="A21" s="31" t="s">
        <v>96</v>
      </c>
      <c r="B21" s="31"/>
      <c r="C21" s="43"/>
      <c r="D21" s="43"/>
      <c r="E21" s="43"/>
      <c r="F21" s="38"/>
    </row>
    <row r="22" spans="1:6" ht="12.75" customHeight="1" x14ac:dyDescent="0.2">
      <c r="A22" s="31" t="s">
        <v>97</v>
      </c>
      <c r="B22" s="31"/>
      <c r="C22" s="45"/>
      <c r="D22" s="45"/>
      <c r="E22" s="33"/>
      <c r="F22" s="38"/>
    </row>
    <row r="23" spans="1:6" x14ac:dyDescent="0.2">
      <c r="A23" s="20"/>
      <c r="B23" s="20"/>
      <c r="C23" s="20"/>
      <c r="D23" s="20"/>
      <c r="E23" s="20"/>
      <c r="F23" s="38"/>
    </row>
    <row r="31" spans="1:6" x14ac:dyDescent="0.2"/>
    <row r="32" spans="1:6" x14ac:dyDescent="0.2"/>
    <row r="43" x14ac:dyDescent="0.2"/>
    <row r="44" x14ac:dyDescent="0.2"/>
    <row r="45" x14ac:dyDescent="0.2"/>
    <row r="46" x14ac:dyDescent="0.2"/>
    <row r="47" x14ac:dyDescent="0.2"/>
    <row r="48" x14ac:dyDescent="0.2"/>
    <row r="49" x14ac:dyDescent="0.2"/>
    <row r="50" x14ac:dyDescent="0.2"/>
    <row r="51" x14ac:dyDescent="0.2"/>
    <row r="52" x14ac:dyDescent="0.2"/>
  </sheetData>
  <sheetProtection sheet="1" formatCells="0" insertRows="0" deleteRows="0"/>
  <mergeCells count="10">
    <mergeCell ref="D15:E1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4"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xr:uid="{00000000-0002-0000-0200-000002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3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4000000}">
          <x14:formula1>
            <xm:f>'Summary and sign-off'!$A$29:$A$30</xm:f>
          </x14:formula1>
          <xm:sqref>B7:E7</xm:sqref>
        </x14:dataValidation>
        <x14:dataValidation type="decimal" operator="greaterThan" allowBlank="1" showInputMessage="1" showErrorMessage="1" error="This cell must contain a dollar figure" xr:uid="{00000000-0002-0000-0200-000005000000}">
          <x14:formula1>
            <xm:f>'Summary and sign-off'!$A$47</xm:f>
          </x14:formula1>
          <xm:sqref>B11:B14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M53"/>
  <sheetViews>
    <sheetView zoomScaleNormal="100" workbookViewId="0">
      <selection activeCell="B14" sqref="B14"/>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6.85546875" style="16" customWidth="1"/>
    <col min="7" max="10" width="9.140625" style="16" hidden="1" customWidth="1"/>
    <col min="11" max="13" width="0" style="16" hidden="1" customWidth="1"/>
    <col min="14" max="16384" width="9.140625" style="16" hidden="1"/>
  </cols>
  <sheetData>
    <row r="1" spans="1:6" ht="26.25" customHeight="1" x14ac:dyDescent="0.2">
      <c r="A1" s="150" t="s">
        <v>60</v>
      </c>
      <c r="B1" s="150"/>
      <c r="C1" s="150"/>
      <c r="D1" s="150"/>
      <c r="E1" s="150"/>
      <c r="F1" s="24"/>
    </row>
    <row r="2" spans="1:6" ht="21" customHeight="1" x14ac:dyDescent="0.2">
      <c r="A2" s="4" t="s">
        <v>3</v>
      </c>
      <c r="B2" s="153" t="str">
        <f>'Summary and sign-off'!B2:F2</f>
        <v xml:space="preserve">Ministry of Business, Innovation &amp; Employment </v>
      </c>
      <c r="C2" s="153"/>
      <c r="D2" s="153"/>
      <c r="E2" s="153"/>
      <c r="F2" s="24"/>
    </row>
    <row r="3" spans="1:6" ht="21" customHeight="1" x14ac:dyDescent="0.2">
      <c r="A3" s="4" t="s">
        <v>61</v>
      </c>
      <c r="B3" s="153" t="str">
        <f>'Summary and sign-off'!B3:F3</f>
        <v>Carolyn Tremain</v>
      </c>
      <c r="C3" s="153"/>
      <c r="D3" s="153"/>
      <c r="E3" s="153"/>
      <c r="F3" s="24"/>
    </row>
    <row r="4" spans="1:6" ht="21" customHeight="1" x14ac:dyDescent="0.2">
      <c r="A4" s="4" t="s">
        <v>62</v>
      </c>
      <c r="B4" s="153">
        <f>'Summary and sign-off'!B4:F4</f>
        <v>44743</v>
      </c>
      <c r="C4" s="153"/>
      <c r="D4" s="153"/>
      <c r="E4" s="153"/>
      <c r="F4" s="24"/>
    </row>
    <row r="5" spans="1:6" ht="21" customHeight="1" x14ac:dyDescent="0.2">
      <c r="A5" s="4" t="s">
        <v>63</v>
      </c>
      <c r="B5" s="153">
        <f>'Summary and sign-off'!B5:F5</f>
        <v>45107</v>
      </c>
      <c r="C5" s="153"/>
      <c r="D5" s="153"/>
      <c r="E5" s="153"/>
      <c r="F5" s="24"/>
    </row>
    <row r="6" spans="1:6" ht="21" customHeight="1" x14ac:dyDescent="0.2">
      <c r="A6" s="4" t="s">
        <v>64</v>
      </c>
      <c r="B6" s="148" t="s">
        <v>31</v>
      </c>
      <c r="C6" s="148"/>
      <c r="D6" s="148"/>
      <c r="E6" s="148"/>
      <c r="F6" s="34"/>
    </row>
    <row r="7" spans="1:6" ht="21" customHeight="1" x14ac:dyDescent="0.2">
      <c r="A7" s="4" t="s">
        <v>7</v>
      </c>
      <c r="B7" s="148" t="s">
        <v>34</v>
      </c>
      <c r="C7" s="148"/>
      <c r="D7" s="148"/>
      <c r="E7" s="148"/>
      <c r="F7" s="34"/>
    </row>
    <row r="8" spans="1:6" ht="35.25" customHeight="1" x14ac:dyDescent="0.2">
      <c r="A8" s="157" t="s">
        <v>98</v>
      </c>
      <c r="B8" s="157"/>
      <c r="C8" s="164"/>
      <c r="D8" s="164"/>
      <c r="E8" s="164"/>
      <c r="F8" s="24"/>
    </row>
    <row r="9" spans="1:6" ht="35.25" customHeight="1" x14ac:dyDescent="0.2">
      <c r="A9" s="165" t="s">
        <v>99</v>
      </c>
      <c r="B9" s="166"/>
      <c r="C9" s="166"/>
      <c r="D9" s="166"/>
      <c r="E9" s="166"/>
      <c r="F9" s="24"/>
    </row>
    <row r="10" spans="1:6" ht="27" customHeight="1" x14ac:dyDescent="0.2">
      <c r="A10" s="35" t="s">
        <v>68</v>
      </c>
      <c r="B10" s="35" t="s">
        <v>13</v>
      </c>
      <c r="C10" s="35" t="s">
        <v>100</v>
      </c>
      <c r="D10" s="35" t="s">
        <v>101</v>
      </c>
      <c r="E10" s="35" t="s">
        <v>72</v>
      </c>
      <c r="F10" s="36"/>
    </row>
    <row r="11" spans="1:6" s="68" customFormat="1" hidden="1" x14ac:dyDescent="0.2">
      <c r="A11" s="115"/>
      <c r="B11" s="112"/>
      <c r="C11" s="116"/>
      <c r="D11" s="116"/>
      <c r="E11" s="117"/>
      <c r="F11" s="3"/>
    </row>
    <row r="12" spans="1:6" s="68" customFormat="1" x14ac:dyDescent="0.2">
      <c r="A12" s="133">
        <v>44809</v>
      </c>
      <c r="B12" s="134">
        <v>569.25</v>
      </c>
      <c r="C12" s="138" t="s">
        <v>191</v>
      </c>
      <c r="D12" s="138" t="s">
        <v>192</v>
      </c>
      <c r="E12" s="139" t="s">
        <v>158</v>
      </c>
      <c r="F12" s="3"/>
    </row>
    <row r="13" spans="1:6" s="68" customFormat="1" x14ac:dyDescent="0.2">
      <c r="A13" s="133" t="s">
        <v>256</v>
      </c>
      <c r="B13" s="134">
        <v>641.21</v>
      </c>
      <c r="C13" s="138" t="s">
        <v>121</v>
      </c>
      <c r="D13" s="138" t="s">
        <v>122</v>
      </c>
      <c r="E13" s="139"/>
      <c r="F13" s="3"/>
    </row>
    <row r="14" spans="1:6" s="68" customFormat="1" x14ac:dyDescent="0.2">
      <c r="A14" s="137"/>
      <c r="B14" s="134"/>
      <c r="C14" s="138"/>
      <c r="D14" s="138"/>
      <c r="E14" s="139"/>
      <c r="F14" s="3"/>
    </row>
    <row r="15" spans="1:6" s="68" customFormat="1" hidden="1" x14ac:dyDescent="0.2">
      <c r="A15" s="115"/>
      <c r="B15" s="112"/>
      <c r="C15" s="116"/>
      <c r="D15" s="116"/>
      <c r="E15" s="117"/>
      <c r="F15" s="3"/>
    </row>
    <row r="16" spans="1:6" ht="34.5" customHeight="1" x14ac:dyDescent="0.2">
      <c r="A16" s="69" t="s">
        <v>102</v>
      </c>
      <c r="B16" s="78">
        <f>SUM(B11:B15)</f>
        <v>1210.46</v>
      </c>
      <c r="C16" s="85" t="str">
        <f>IF(SUBTOTAL(3,B11:B15)=SUBTOTAL(103,B11:B15),'Summary and sign-off'!$A$48,'Summary and sign-off'!$A$49)</f>
        <v>Check - there are no hidden rows with data</v>
      </c>
      <c r="D16" s="154" t="str">
        <f>IF('Summary and sign-off'!F59='Summary and sign-off'!F54,'Summary and sign-off'!A51,'Summary and sign-off'!A50)</f>
        <v>Check - each entry provides sufficient information</v>
      </c>
      <c r="E16" s="154"/>
      <c r="F16" s="37"/>
    </row>
    <row r="17" spans="1:6" ht="14.1" customHeight="1" x14ac:dyDescent="0.2">
      <c r="A17" s="38"/>
      <c r="B17" s="27"/>
      <c r="C17" s="20"/>
      <c r="D17" s="20"/>
      <c r="E17" s="20"/>
      <c r="F17" s="24"/>
    </row>
    <row r="18" spans="1:6" x14ac:dyDescent="0.2">
      <c r="A18" s="21" t="s">
        <v>103</v>
      </c>
      <c r="B18" s="20"/>
      <c r="C18" s="20"/>
      <c r="D18" s="20"/>
      <c r="E18" s="20"/>
      <c r="F18" s="24"/>
    </row>
    <row r="19" spans="1:6" ht="12.6" customHeight="1" x14ac:dyDescent="0.2">
      <c r="A19" s="23" t="s">
        <v>82</v>
      </c>
      <c r="B19" s="20"/>
      <c r="C19" s="20"/>
      <c r="D19" s="20"/>
      <c r="E19" s="20"/>
      <c r="F19" s="24"/>
    </row>
    <row r="20" spans="1:6" x14ac:dyDescent="0.2">
      <c r="A20" s="23" t="s">
        <v>30</v>
      </c>
      <c r="B20" s="25"/>
      <c r="C20" s="26"/>
      <c r="D20" s="26"/>
      <c r="E20" s="26"/>
      <c r="F20" s="27"/>
    </row>
    <row r="21" spans="1:6" x14ac:dyDescent="0.2">
      <c r="A21" s="31" t="s">
        <v>96</v>
      </c>
      <c r="B21" s="32"/>
      <c r="C21" s="27"/>
      <c r="D21" s="27"/>
      <c r="E21" s="27"/>
      <c r="F21" s="27"/>
    </row>
    <row r="22" spans="1:6" ht="12.75" customHeight="1" x14ac:dyDescent="0.2">
      <c r="A22" s="31" t="s">
        <v>97</v>
      </c>
      <c r="B22" s="39"/>
      <c r="C22" s="33"/>
      <c r="D22" s="33"/>
      <c r="E22" s="33"/>
      <c r="F22" s="33"/>
    </row>
    <row r="23" spans="1:6" x14ac:dyDescent="0.2">
      <c r="A23" s="38"/>
      <c r="B23" s="40"/>
      <c r="C23" s="20"/>
      <c r="D23" s="20"/>
      <c r="E23" s="20"/>
      <c r="F23" s="38"/>
    </row>
    <row r="24" spans="1:6" hidden="1" x14ac:dyDescent="0.2">
      <c r="A24" s="20"/>
      <c r="B24" s="20"/>
      <c r="C24" s="20"/>
      <c r="D24" s="20"/>
      <c r="E24" s="38"/>
    </row>
    <row r="25" spans="1:6" ht="12.75" hidden="1" customHeight="1" x14ac:dyDescent="0.2"/>
    <row r="26" spans="1:6" hidden="1" x14ac:dyDescent="0.2">
      <c r="A26" s="41"/>
      <c r="B26" s="41"/>
      <c r="C26" s="41"/>
      <c r="D26" s="41"/>
      <c r="E26" s="41"/>
      <c r="F26" s="24"/>
    </row>
    <row r="27" spans="1:6" hidden="1" x14ac:dyDescent="0.2">
      <c r="A27" s="41"/>
      <c r="B27" s="41"/>
      <c r="C27" s="41"/>
      <c r="D27" s="41"/>
      <c r="E27" s="41"/>
      <c r="F27" s="24"/>
    </row>
    <row r="28" spans="1:6" hidden="1" x14ac:dyDescent="0.2">
      <c r="A28" s="41"/>
      <c r="B28" s="41"/>
      <c r="C28" s="41"/>
      <c r="D28" s="41"/>
      <c r="E28" s="41"/>
      <c r="F28" s="24"/>
    </row>
    <row r="29" spans="1:6" hidden="1" x14ac:dyDescent="0.2">
      <c r="A29" s="41"/>
      <c r="B29" s="41"/>
      <c r="C29" s="41"/>
      <c r="D29" s="41"/>
      <c r="E29" s="41"/>
      <c r="F29" s="24"/>
    </row>
    <row r="30" spans="1:6" hidden="1" x14ac:dyDescent="0.2">
      <c r="A30" s="41"/>
      <c r="B30" s="41"/>
      <c r="C30" s="41"/>
      <c r="D30" s="41"/>
      <c r="E30" s="41"/>
      <c r="F30" s="24"/>
    </row>
    <row r="31" spans="1:6" x14ac:dyDescent="0.2"/>
    <row r="32" spans="1:6"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sheetData>
  <sheetProtection sheet="1" formatCells="0" insertRows="0" deleteRows="0"/>
  <mergeCells count="10">
    <mergeCell ref="D16:E16"/>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5"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14" xr:uid="{00000000-0002-0000-0300-000002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3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4000000}">
          <x14:formula1>
            <xm:f>'Summary and sign-off'!$A$29:$A$30</xm:f>
          </x14:formula1>
          <xm:sqref>B7:E7</xm:sqref>
        </x14:dataValidation>
        <x14:dataValidation type="decimal" operator="greaterThan" allowBlank="1" showInputMessage="1" showErrorMessage="1" error="This cell must contain a dollar figure" xr:uid="{00000000-0002-0000-0300-000005000000}">
          <x14:formula1>
            <xm:f>'Summary and sign-off'!$A$47</xm:f>
          </x14:formula1>
          <xm:sqref>B11:B15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249977111117893"/>
    <pageSetUpPr fitToPage="1"/>
  </sheetPr>
  <dimension ref="A1:J119"/>
  <sheetViews>
    <sheetView zoomScaleNormal="100" workbookViewId="0">
      <selection activeCell="A12" sqref="A12"/>
    </sheetView>
  </sheetViews>
  <sheetFormatPr defaultColWidth="0" defaultRowHeight="12.75" zeroHeight="1" x14ac:dyDescent="0.2"/>
  <cols>
    <col min="1" max="1" width="35.7109375" style="16" customWidth="1"/>
    <col min="2" max="2" width="46.85546875" style="16" customWidth="1"/>
    <col min="3" max="3" width="22.140625" style="16" customWidth="1"/>
    <col min="4" max="4" width="25.42578125" style="16" customWidth="1"/>
    <col min="5" max="6" width="35.7109375" style="16" customWidth="1"/>
    <col min="7" max="7" width="38" style="16" customWidth="1"/>
    <col min="8" max="10" width="9.140625" style="16" hidden="1" customWidth="1"/>
    <col min="11" max="15" width="0" style="16" hidden="1" customWidth="1"/>
    <col min="16" max="16384" width="0" style="16" hidden="1"/>
  </cols>
  <sheetData>
    <row r="1" spans="1:6" ht="26.25" customHeight="1" x14ac:dyDescent="0.2">
      <c r="A1" s="150" t="s">
        <v>104</v>
      </c>
      <c r="B1" s="150"/>
      <c r="C1" s="150"/>
      <c r="D1" s="150"/>
      <c r="E1" s="150"/>
      <c r="F1" s="150"/>
    </row>
    <row r="2" spans="1:6" ht="21" customHeight="1" x14ac:dyDescent="0.2">
      <c r="A2" s="4" t="s">
        <v>3</v>
      </c>
      <c r="B2" s="153" t="str">
        <f>'Summary and sign-off'!B2:F2</f>
        <v xml:space="preserve">Ministry of Business, Innovation &amp; Employment </v>
      </c>
      <c r="C2" s="153"/>
      <c r="D2" s="153"/>
      <c r="E2" s="153"/>
      <c r="F2" s="153"/>
    </row>
    <row r="3" spans="1:6" ht="21" customHeight="1" x14ac:dyDescent="0.2">
      <c r="A3" s="4" t="s">
        <v>61</v>
      </c>
      <c r="B3" s="153" t="str">
        <f>'Summary and sign-off'!B3:F3</f>
        <v>Carolyn Tremain</v>
      </c>
      <c r="C3" s="153"/>
      <c r="D3" s="153"/>
      <c r="E3" s="153"/>
      <c r="F3" s="153"/>
    </row>
    <row r="4" spans="1:6" ht="21" customHeight="1" x14ac:dyDescent="0.2">
      <c r="A4" s="4" t="s">
        <v>62</v>
      </c>
      <c r="B4" s="153">
        <f>'Summary and sign-off'!B4:F4</f>
        <v>44743</v>
      </c>
      <c r="C4" s="153"/>
      <c r="D4" s="153"/>
      <c r="E4" s="153"/>
      <c r="F4" s="153"/>
    </row>
    <row r="5" spans="1:6" ht="21" customHeight="1" x14ac:dyDescent="0.2">
      <c r="A5" s="4" t="s">
        <v>63</v>
      </c>
      <c r="B5" s="153">
        <f>'Summary and sign-off'!B5:F5</f>
        <v>45107</v>
      </c>
      <c r="C5" s="153"/>
      <c r="D5" s="153"/>
      <c r="E5" s="153"/>
      <c r="F5" s="153"/>
    </row>
    <row r="6" spans="1:6" ht="21" customHeight="1" x14ac:dyDescent="0.2">
      <c r="A6" s="4" t="s">
        <v>105</v>
      </c>
      <c r="B6" s="148" t="s">
        <v>31</v>
      </c>
      <c r="C6" s="148"/>
      <c r="D6" s="148"/>
      <c r="E6" s="148"/>
      <c r="F6" s="148"/>
    </row>
    <row r="7" spans="1:6" ht="21" customHeight="1" x14ac:dyDescent="0.2">
      <c r="A7" s="4" t="s">
        <v>7</v>
      </c>
      <c r="B7" s="148" t="s">
        <v>34</v>
      </c>
      <c r="C7" s="148"/>
      <c r="D7" s="148"/>
      <c r="E7" s="148"/>
      <c r="F7" s="148"/>
    </row>
    <row r="8" spans="1:6" ht="36" customHeight="1" x14ac:dyDescent="0.2">
      <c r="A8" s="157" t="s">
        <v>106</v>
      </c>
      <c r="B8" s="157"/>
      <c r="C8" s="157"/>
      <c r="D8" s="157"/>
      <c r="E8" s="157"/>
      <c r="F8" s="157"/>
    </row>
    <row r="9" spans="1:6" ht="36" customHeight="1" x14ac:dyDescent="0.2">
      <c r="A9" s="165" t="s">
        <v>107</v>
      </c>
      <c r="B9" s="166"/>
      <c r="C9" s="166"/>
      <c r="D9" s="166"/>
      <c r="E9" s="166"/>
      <c r="F9" s="166"/>
    </row>
    <row r="10" spans="1:6" ht="39" customHeight="1" x14ac:dyDescent="0.2">
      <c r="A10" s="35" t="s">
        <v>68</v>
      </c>
      <c r="B10" s="128" t="s">
        <v>108</v>
      </c>
      <c r="C10" s="128" t="s">
        <v>109</v>
      </c>
      <c r="D10" s="128" t="s">
        <v>110</v>
      </c>
      <c r="E10" s="128" t="s">
        <v>111</v>
      </c>
      <c r="F10" s="128" t="s">
        <v>112</v>
      </c>
    </row>
    <row r="11" spans="1:6" s="68" customFormat="1" hidden="1" x14ac:dyDescent="0.2">
      <c r="A11" s="111"/>
      <c r="B11" s="116"/>
      <c r="C11" s="118"/>
      <c r="D11" s="116"/>
      <c r="E11" s="119"/>
      <c r="F11" s="117"/>
    </row>
    <row r="12" spans="1:6" s="146" customFormat="1" x14ac:dyDescent="0.2">
      <c r="A12" s="133">
        <v>44805</v>
      </c>
      <c r="B12" s="138" t="s">
        <v>271</v>
      </c>
      <c r="C12" s="141" t="s">
        <v>48</v>
      </c>
      <c r="D12" s="138" t="s">
        <v>272</v>
      </c>
      <c r="E12" s="142" t="s">
        <v>43</v>
      </c>
      <c r="F12" s="139"/>
    </row>
    <row r="13" spans="1:6" s="146" customFormat="1" x14ac:dyDescent="0.2">
      <c r="A13" s="133">
        <v>44805</v>
      </c>
      <c r="B13" s="138" t="s">
        <v>273</v>
      </c>
      <c r="C13" s="141" t="s">
        <v>48</v>
      </c>
      <c r="D13" s="138" t="s">
        <v>274</v>
      </c>
      <c r="E13" s="142" t="s">
        <v>43</v>
      </c>
      <c r="F13" s="139"/>
    </row>
    <row r="14" spans="1:6" s="68" customFormat="1" x14ac:dyDescent="0.2">
      <c r="A14" s="133">
        <v>44805</v>
      </c>
      <c r="B14" s="138" t="s">
        <v>237</v>
      </c>
      <c r="C14" s="141" t="s">
        <v>47</v>
      </c>
      <c r="D14" s="138" t="s">
        <v>238</v>
      </c>
      <c r="E14" s="142" t="s">
        <v>43</v>
      </c>
      <c r="F14" s="139"/>
    </row>
    <row r="15" spans="1:6" s="68" customFormat="1" x14ac:dyDescent="0.2">
      <c r="A15" s="133">
        <v>44819</v>
      </c>
      <c r="B15" s="138" t="s">
        <v>239</v>
      </c>
      <c r="C15" s="141" t="s">
        <v>47</v>
      </c>
      <c r="D15" s="138" t="s">
        <v>240</v>
      </c>
      <c r="E15" s="142" t="s">
        <v>46</v>
      </c>
      <c r="F15" s="139"/>
    </row>
    <row r="16" spans="1:6" s="68" customFormat="1" ht="25.5" x14ac:dyDescent="0.2">
      <c r="A16" s="133">
        <v>44823</v>
      </c>
      <c r="B16" s="138" t="s">
        <v>261</v>
      </c>
      <c r="C16" s="141" t="s">
        <v>47</v>
      </c>
      <c r="D16" s="138" t="s">
        <v>241</v>
      </c>
      <c r="E16" s="142" t="s">
        <v>42</v>
      </c>
      <c r="F16" s="139"/>
    </row>
    <row r="17" spans="1:6" s="68" customFormat="1" ht="25.5" x14ac:dyDescent="0.2">
      <c r="A17" s="133">
        <v>44825</v>
      </c>
      <c r="B17" s="138" t="s">
        <v>294</v>
      </c>
      <c r="C17" s="141" t="s">
        <v>47</v>
      </c>
      <c r="D17" s="138" t="s">
        <v>242</v>
      </c>
      <c r="E17" s="142" t="s">
        <v>46</v>
      </c>
      <c r="F17" s="139"/>
    </row>
    <row r="18" spans="1:6" s="68" customFormat="1" x14ac:dyDescent="0.2">
      <c r="A18" s="133">
        <v>44829</v>
      </c>
      <c r="B18" s="138" t="s">
        <v>275</v>
      </c>
      <c r="C18" s="141" t="s">
        <v>48</v>
      </c>
      <c r="D18" s="138" t="s">
        <v>276</v>
      </c>
      <c r="E18" s="142" t="s">
        <v>46</v>
      </c>
      <c r="F18" s="139"/>
    </row>
    <row r="19" spans="1:6" s="68" customFormat="1" ht="25.5" x14ac:dyDescent="0.2">
      <c r="A19" s="133">
        <v>44833</v>
      </c>
      <c r="B19" s="138" t="s">
        <v>277</v>
      </c>
      <c r="C19" s="141" t="s">
        <v>48</v>
      </c>
      <c r="D19" s="138" t="s">
        <v>278</v>
      </c>
      <c r="E19" s="142" t="s">
        <v>42</v>
      </c>
      <c r="F19" s="139"/>
    </row>
    <row r="20" spans="1:6" s="68" customFormat="1" x14ac:dyDescent="0.2">
      <c r="A20" s="133">
        <v>44840</v>
      </c>
      <c r="B20" s="138" t="s">
        <v>243</v>
      </c>
      <c r="C20" s="141" t="s">
        <v>47</v>
      </c>
      <c r="D20" s="138" t="s">
        <v>244</v>
      </c>
      <c r="E20" s="142" t="s">
        <v>46</v>
      </c>
      <c r="F20" s="139"/>
    </row>
    <row r="21" spans="1:6" s="68" customFormat="1" ht="25.5" x14ac:dyDescent="0.2">
      <c r="A21" s="133">
        <v>44855</v>
      </c>
      <c r="B21" s="138" t="s">
        <v>246</v>
      </c>
      <c r="C21" s="141" t="s">
        <v>47</v>
      </c>
      <c r="D21" s="138" t="s">
        <v>245</v>
      </c>
      <c r="E21" s="142" t="s">
        <v>46</v>
      </c>
      <c r="F21" s="139"/>
    </row>
    <row r="22" spans="1:6" s="68" customFormat="1" ht="25.5" x14ac:dyDescent="0.2">
      <c r="A22" s="133">
        <v>44860</v>
      </c>
      <c r="B22" s="138" t="s">
        <v>281</v>
      </c>
      <c r="C22" s="141" t="s">
        <v>48</v>
      </c>
      <c r="D22" s="138" t="s">
        <v>282</v>
      </c>
      <c r="E22" s="142" t="s">
        <v>42</v>
      </c>
      <c r="F22" s="139"/>
    </row>
    <row r="23" spans="1:6" s="68" customFormat="1" ht="25.5" x14ac:dyDescent="0.2">
      <c r="A23" s="133">
        <v>44865</v>
      </c>
      <c r="B23" s="138" t="s">
        <v>248</v>
      </c>
      <c r="C23" s="141" t="s">
        <v>47</v>
      </c>
      <c r="D23" s="138" t="s">
        <v>247</v>
      </c>
      <c r="E23" s="142" t="s">
        <v>46</v>
      </c>
      <c r="F23" s="139"/>
    </row>
    <row r="24" spans="1:6" s="68" customFormat="1" x14ac:dyDescent="0.2">
      <c r="A24" s="133">
        <v>44867</v>
      </c>
      <c r="B24" s="138" t="s">
        <v>279</v>
      </c>
      <c r="C24" s="141" t="s">
        <v>48</v>
      </c>
      <c r="D24" s="138" t="s">
        <v>280</v>
      </c>
      <c r="E24" s="142" t="s">
        <v>43</v>
      </c>
      <c r="F24" s="139"/>
    </row>
    <row r="25" spans="1:6" s="68" customFormat="1" x14ac:dyDescent="0.2">
      <c r="A25" s="133">
        <v>44879</v>
      </c>
      <c r="B25" s="138" t="s">
        <v>283</v>
      </c>
      <c r="C25" s="141" t="s">
        <v>48</v>
      </c>
      <c r="D25" s="138" t="s">
        <v>284</v>
      </c>
      <c r="E25" s="142" t="s">
        <v>46</v>
      </c>
      <c r="F25" s="139"/>
    </row>
    <row r="26" spans="1:6" s="68" customFormat="1" x14ac:dyDescent="0.2">
      <c r="A26" s="133">
        <v>44882</v>
      </c>
      <c r="B26" s="138" t="s">
        <v>249</v>
      </c>
      <c r="C26" s="141" t="s">
        <v>47</v>
      </c>
      <c r="D26" s="138" t="s">
        <v>250</v>
      </c>
      <c r="E26" s="142" t="s">
        <v>42</v>
      </c>
      <c r="F26" s="139"/>
    </row>
    <row r="27" spans="1:6" s="68" customFormat="1" ht="25.5" x14ac:dyDescent="0.2">
      <c r="A27" s="133">
        <v>44888</v>
      </c>
      <c r="B27" s="138" t="s">
        <v>285</v>
      </c>
      <c r="C27" s="141" t="s">
        <v>48</v>
      </c>
      <c r="D27" s="138" t="s">
        <v>286</v>
      </c>
      <c r="E27" s="142" t="s">
        <v>43</v>
      </c>
      <c r="F27" s="139"/>
    </row>
    <row r="28" spans="1:6" s="68" customFormat="1" ht="25.5" x14ac:dyDescent="0.2">
      <c r="A28" s="133">
        <v>44894</v>
      </c>
      <c r="B28" s="138" t="s">
        <v>251</v>
      </c>
      <c r="C28" s="141" t="s">
        <v>47</v>
      </c>
      <c r="D28" s="138" t="s">
        <v>252</v>
      </c>
      <c r="E28" s="142" t="s">
        <v>46</v>
      </c>
      <c r="F28" s="139"/>
    </row>
    <row r="29" spans="1:6" s="68" customFormat="1" x14ac:dyDescent="0.2">
      <c r="A29" s="133">
        <v>44904</v>
      </c>
      <c r="B29" s="138" t="s">
        <v>287</v>
      </c>
      <c r="C29" s="141" t="s">
        <v>48</v>
      </c>
      <c r="D29" s="138" t="s">
        <v>288</v>
      </c>
      <c r="E29" s="142" t="s">
        <v>43</v>
      </c>
      <c r="F29" s="139"/>
    </row>
    <row r="30" spans="1:6" s="68" customFormat="1" ht="25.5" x14ac:dyDescent="0.2">
      <c r="A30" s="133">
        <v>44939</v>
      </c>
      <c r="B30" s="140" t="s">
        <v>235</v>
      </c>
      <c r="C30" s="141" t="s">
        <v>48</v>
      </c>
      <c r="D30" s="140" t="s">
        <v>236</v>
      </c>
      <c r="E30" s="142" t="s">
        <v>46</v>
      </c>
      <c r="F30" s="143"/>
    </row>
    <row r="31" spans="1:6" s="68" customFormat="1" x14ac:dyDescent="0.2">
      <c r="A31" s="133">
        <v>45013</v>
      </c>
      <c r="B31" s="140" t="s">
        <v>293</v>
      </c>
      <c r="C31" s="141" t="s">
        <v>47</v>
      </c>
      <c r="D31" s="140" t="s">
        <v>253</v>
      </c>
      <c r="E31" s="142" t="s">
        <v>42</v>
      </c>
      <c r="F31" s="143"/>
    </row>
    <row r="32" spans="1:6" s="68" customFormat="1" x14ac:dyDescent="0.2">
      <c r="A32" s="133">
        <v>45013</v>
      </c>
      <c r="B32" s="145" t="s">
        <v>295</v>
      </c>
      <c r="C32" s="141" t="s">
        <v>48</v>
      </c>
      <c r="D32" s="140" t="s">
        <v>268</v>
      </c>
      <c r="E32" s="142" t="s">
        <v>43</v>
      </c>
      <c r="F32" s="143"/>
    </row>
    <row r="33" spans="1:7" s="68" customFormat="1" x14ac:dyDescent="0.2">
      <c r="A33" s="133">
        <v>45021</v>
      </c>
      <c r="B33" s="140" t="s">
        <v>269</v>
      </c>
      <c r="C33" s="141" t="s">
        <v>48</v>
      </c>
      <c r="D33" s="140" t="s">
        <v>270</v>
      </c>
      <c r="E33" s="142" t="s">
        <v>42</v>
      </c>
      <c r="F33" s="143"/>
    </row>
    <row r="34" spans="1:7" s="68" customFormat="1" x14ac:dyDescent="0.2">
      <c r="A34" s="133">
        <v>45033</v>
      </c>
      <c r="B34" s="140" t="s">
        <v>254</v>
      </c>
      <c r="C34" s="141" t="s">
        <v>47</v>
      </c>
      <c r="D34" s="140" t="s">
        <v>255</v>
      </c>
      <c r="E34" s="142" t="s">
        <v>42</v>
      </c>
      <c r="F34" s="143"/>
    </row>
    <row r="35" spans="1:7" s="68" customFormat="1" x14ac:dyDescent="0.2">
      <c r="A35" s="133">
        <v>45048</v>
      </c>
      <c r="B35" s="140" t="s">
        <v>266</v>
      </c>
      <c r="C35" s="141" t="s">
        <v>48</v>
      </c>
      <c r="D35" s="140" t="s">
        <v>267</v>
      </c>
      <c r="E35" s="142" t="s">
        <v>42</v>
      </c>
      <c r="F35" s="143"/>
    </row>
    <row r="36" spans="1:7" s="68" customFormat="1" ht="25.5" x14ac:dyDescent="0.2">
      <c r="A36" s="133">
        <v>45076</v>
      </c>
      <c r="B36" s="140" t="s">
        <v>264</v>
      </c>
      <c r="C36" s="141" t="s">
        <v>48</v>
      </c>
      <c r="D36" s="140" t="s">
        <v>265</v>
      </c>
      <c r="E36" s="142" t="s">
        <v>46</v>
      </c>
      <c r="F36" s="143"/>
    </row>
    <row r="37" spans="1:7" s="68" customFormat="1" ht="25.5" x14ac:dyDescent="0.2">
      <c r="A37" s="133">
        <v>45094</v>
      </c>
      <c r="B37" s="140" t="s">
        <v>289</v>
      </c>
      <c r="C37" s="141" t="s">
        <v>48</v>
      </c>
      <c r="D37" s="140" t="s">
        <v>290</v>
      </c>
      <c r="E37" s="142" t="s">
        <v>42</v>
      </c>
      <c r="F37" s="143"/>
    </row>
    <row r="38" spans="1:7" s="68" customFormat="1" x14ac:dyDescent="0.2">
      <c r="A38" s="133">
        <v>45103</v>
      </c>
      <c r="B38" s="140" t="s">
        <v>262</v>
      </c>
      <c r="C38" s="141" t="s">
        <v>48</v>
      </c>
      <c r="D38" s="140" t="s">
        <v>263</v>
      </c>
      <c r="E38" s="142" t="s">
        <v>46</v>
      </c>
      <c r="F38" s="143"/>
    </row>
    <row r="39" spans="1:7" s="68" customFormat="1" x14ac:dyDescent="0.2">
      <c r="A39" s="133"/>
      <c r="B39" s="145"/>
      <c r="C39" s="141"/>
      <c r="D39" s="140"/>
      <c r="E39" s="142"/>
      <c r="F39" s="143"/>
    </row>
    <row r="40" spans="1:7" s="68" customFormat="1" x14ac:dyDescent="0.2">
      <c r="A40" s="133"/>
      <c r="B40" s="140"/>
      <c r="C40" s="141"/>
      <c r="D40" s="140"/>
      <c r="E40" s="142"/>
      <c r="F40" s="143"/>
    </row>
    <row r="41" spans="1:7" s="68" customFormat="1" hidden="1" x14ac:dyDescent="0.2">
      <c r="A41" s="111"/>
      <c r="B41" s="116"/>
      <c r="C41" s="118"/>
      <c r="D41" s="116"/>
      <c r="E41" s="119"/>
      <c r="F41" s="117"/>
    </row>
    <row r="42" spans="1:7" ht="34.5" customHeight="1" x14ac:dyDescent="0.2">
      <c r="A42" s="129" t="s">
        <v>113</v>
      </c>
      <c r="B42" s="130" t="s">
        <v>114</v>
      </c>
      <c r="C42" s="131">
        <f>C43+C44</f>
        <v>27</v>
      </c>
      <c r="D42" s="132" t="str">
        <f>IF(SUBTOTAL(3,C11:C41)=SUBTOTAL(103,C11:C41),'Summary and sign-off'!$A$48,'Summary and sign-off'!$A$49)</f>
        <v>Check - there are no hidden rows with data</v>
      </c>
      <c r="E42" s="154" t="str">
        <f>IF('Summary and sign-off'!F60='Summary and sign-off'!F54,'Summary and sign-off'!A52,'Summary and sign-off'!A50)</f>
        <v>Check - each entry provides sufficient information</v>
      </c>
      <c r="F42" s="154"/>
      <c r="G42" s="68"/>
    </row>
    <row r="43" spans="1:7" ht="25.5" customHeight="1" x14ac:dyDescent="0.25">
      <c r="A43" s="70"/>
      <c r="B43" s="71" t="s">
        <v>47</v>
      </c>
      <c r="C43" s="72">
        <f>COUNTIF(C11:C41,'Summary and sign-off'!A45)</f>
        <v>11</v>
      </c>
      <c r="D43" s="17"/>
      <c r="E43" s="18"/>
      <c r="F43" s="19"/>
    </row>
    <row r="44" spans="1:7" ht="25.5" customHeight="1" x14ac:dyDescent="0.25">
      <c r="A44" s="70"/>
      <c r="B44" s="71" t="s">
        <v>48</v>
      </c>
      <c r="C44" s="72">
        <f>COUNTIF(C11:C41,'Summary and sign-off'!A46)</f>
        <v>16</v>
      </c>
      <c r="D44" s="17"/>
      <c r="E44" s="18"/>
      <c r="F44" s="19"/>
    </row>
    <row r="45" spans="1:7" x14ac:dyDescent="0.2">
      <c r="A45" s="20"/>
      <c r="B45" s="21"/>
      <c r="C45" s="20"/>
      <c r="D45" s="22"/>
      <c r="E45" s="22"/>
      <c r="F45" s="20"/>
    </row>
    <row r="46" spans="1:7" x14ac:dyDescent="0.2">
      <c r="A46" s="21" t="s">
        <v>103</v>
      </c>
      <c r="B46" s="21"/>
      <c r="C46" s="21"/>
      <c r="D46" s="21"/>
      <c r="E46" s="21"/>
      <c r="F46" s="21"/>
    </row>
    <row r="47" spans="1:7" ht="12.6" customHeight="1" x14ac:dyDescent="0.2">
      <c r="A47" s="23" t="s">
        <v>82</v>
      </c>
      <c r="B47" s="20"/>
      <c r="C47" s="20"/>
      <c r="D47" s="20"/>
      <c r="E47" s="20"/>
      <c r="F47" s="24"/>
    </row>
    <row r="48" spans="1:7" x14ac:dyDescent="0.2">
      <c r="A48" s="23" t="s">
        <v>30</v>
      </c>
      <c r="B48" s="25"/>
      <c r="C48" s="26"/>
      <c r="D48" s="26"/>
      <c r="E48" s="26"/>
      <c r="F48" s="27"/>
    </row>
    <row r="49" spans="1:6" x14ac:dyDescent="0.2">
      <c r="A49" s="23" t="s">
        <v>115</v>
      </c>
      <c r="B49" s="28"/>
      <c r="C49" s="28"/>
      <c r="D49" s="28"/>
      <c r="E49" s="28"/>
      <c r="F49" s="28"/>
    </row>
    <row r="50" spans="1:6" ht="12.75" customHeight="1" x14ac:dyDescent="0.2">
      <c r="A50" s="23" t="s">
        <v>116</v>
      </c>
      <c r="B50" s="20"/>
      <c r="C50" s="20"/>
      <c r="D50" s="20"/>
      <c r="E50" s="20"/>
      <c r="F50" s="20"/>
    </row>
    <row r="51" spans="1:6" ht="12.95" customHeight="1" x14ac:dyDescent="0.2">
      <c r="A51" s="29" t="s">
        <v>117</v>
      </c>
      <c r="B51" s="30"/>
      <c r="C51" s="30"/>
      <c r="D51" s="30"/>
      <c r="E51" s="30"/>
      <c r="F51" s="30"/>
    </row>
    <row r="52" spans="1:6" x14ac:dyDescent="0.2">
      <c r="A52" s="31" t="s">
        <v>118</v>
      </c>
      <c r="B52" s="32"/>
      <c r="C52" s="27"/>
      <c r="D52" s="27"/>
      <c r="E52" s="27"/>
      <c r="F52" s="27"/>
    </row>
    <row r="53" spans="1:6" ht="12.75" customHeight="1" x14ac:dyDescent="0.2">
      <c r="A53" s="31" t="s">
        <v>97</v>
      </c>
      <c r="B53" s="23"/>
      <c r="C53" s="33"/>
      <c r="D53" s="33"/>
      <c r="E53" s="33"/>
      <c r="F53" s="33"/>
    </row>
    <row r="54" spans="1:6" ht="12.75" customHeight="1" x14ac:dyDescent="0.2">
      <c r="A54" s="23"/>
      <c r="B54" s="23"/>
      <c r="C54" s="33"/>
      <c r="D54" s="33"/>
      <c r="E54" s="33"/>
      <c r="F54" s="33"/>
    </row>
    <row r="55" spans="1:6" ht="12.75" hidden="1" customHeight="1" x14ac:dyDescent="0.2">
      <c r="A55" s="23"/>
      <c r="B55" s="23"/>
      <c r="C55" s="33"/>
      <c r="D55" s="33"/>
      <c r="E55" s="33"/>
      <c r="F55" s="33"/>
    </row>
    <row r="56" spans="1:6" x14ac:dyDescent="0.2"/>
    <row r="57" spans="1:6" x14ac:dyDescent="0.2"/>
    <row r="58" spans="1:6" hidden="1" x14ac:dyDescent="0.2">
      <c r="A58" s="21"/>
      <c r="B58" s="21"/>
      <c r="C58" s="21"/>
      <c r="D58" s="21"/>
      <c r="E58" s="21"/>
      <c r="F58" s="21"/>
    </row>
    <row r="59" spans="1:6" hidden="1" x14ac:dyDescent="0.2">
      <c r="A59" s="21"/>
      <c r="B59" s="21"/>
      <c r="C59" s="21"/>
      <c r="D59" s="21"/>
      <c r="E59" s="21"/>
      <c r="F59" s="21"/>
    </row>
    <row r="60" spans="1:6" hidden="1" x14ac:dyDescent="0.2">
      <c r="A60" s="21"/>
      <c r="B60" s="21"/>
      <c r="C60" s="21"/>
      <c r="D60" s="21"/>
      <c r="E60" s="21"/>
      <c r="F60" s="21"/>
    </row>
    <row r="61" spans="1:6" hidden="1" x14ac:dyDescent="0.2">
      <c r="A61" s="21"/>
      <c r="B61" s="21"/>
      <c r="C61" s="21"/>
      <c r="D61" s="21"/>
      <c r="E61" s="21"/>
      <c r="F61" s="21"/>
    </row>
    <row r="62" spans="1:6" hidden="1" x14ac:dyDescent="0.2">
      <c r="A62" s="21"/>
      <c r="B62" s="21"/>
      <c r="C62" s="21"/>
      <c r="D62" s="21"/>
      <c r="E62" s="21"/>
      <c r="F62" s="21"/>
    </row>
    <row r="63" spans="1:6" x14ac:dyDescent="0.2"/>
    <row r="64" spans="1:6"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sheetData>
  <sheetProtection sheet="1" formatCells="0" insertRows="0" deleteRows="0"/>
  <dataConsolidate/>
  <mergeCells count="10">
    <mergeCell ref="E42:F42"/>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41 A11:A29"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30:A40" xr:uid="{00000000-0002-0000-0400-000002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3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4000000}">
          <x14:formula1>
            <xm:f>'Summary and sign-off'!$A$29:$A$30</xm:f>
          </x14:formula1>
          <xm:sqref>B7:F7</xm:sqref>
        </x14:dataValidation>
        <x14:dataValidation type="list" allowBlank="1" showInputMessage="1" showErrorMessage="1" error="Use the drop down list (at the right of the cell)" xr:uid="{00000000-0002-0000-0400-000005000000}">
          <x14:formula1>
            <xm:f>'Summary and sign-off'!$A$45:$A$46</xm:f>
          </x14:formula1>
          <xm:sqref>C11:C41</xm:sqref>
        </x14:dataValidation>
        <x14:dataValidation type="list" errorStyle="information" operator="greaterThan" allowBlank="1" showInputMessage="1" prompt="Provide specific $ value if possible" xr:uid="{00000000-0002-0000-0400-000006000000}">
          <x14:formula1>
            <xm:f>'Summary and sign-off'!$A$39:$A$44</xm:f>
          </x14:formula1>
          <xm:sqref>E11:E41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579D7F4-D0D7-4BCB-BBEA-E7C37A64913E}">
  <ds:schemaRefs>
    <ds:schemaRef ds:uri="http://schemas.microsoft.com/office/2006/metadata/properties"/>
    <ds:schemaRef ds:uri="12165527-d881-4234-97f9-ee139a3f0c31"/>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www.w3.org/XML/1998/namespace"/>
    <ds:schemaRef ds:uri="http://purl.org/dc/elements/1.1/"/>
  </ds:schemaRefs>
</ds:datastoreItem>
</file>

<file path=customXml/itemProps3.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4.xml><?xml version="1.0" encoding="utf-8"?>
<ds:datastoreItem xmlns:ds="http://schemas.openxmlformats.org/officeDocument/2006/customXml" ds:itemID="{6C6A401E-B983-48F3-ADF0-8594D7EE48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Summary and sign-off</vt:lpstr>
      <vt:lpstr>Travel</vt:lpstr>
      <vt:lpstr>Hospitality</vt:lpstr>
      <vt:lpstr>All other expenses</vt:lpstr>
      <vt:lpstr>Gifts and benefits</vt:lpstr>
      <vt:lpstr>'All other expenses'!Print_Area</vt:lpstr>
      <vt:lpstr>'Gifts and benefits'!Print_Area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Sally Greenwood</cp:lastModifiedBy>
  <cp:revision/>
  <cp:lastPrinted>2023-07-25T21:09:12Z</cp:lastPrinted>
  <dcterms:created xsi:type="dcterms:W3CDTF">2010-10-17T20:59:02Z</dcterms:created>
  <dcterms:modified xsi:type="dcterms:W3CDTF">2023-07-30T20:43:14Z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y fmtid="{D5CDD505-2E9C-101B-9397-08002B2CF9AE}" pid="11" name="MSIP_Label_738466f7-346c-47bb-a4d2-4a6558d61975_Enabled">
    <vt:lpwstr>true</vt:lpwstr>
  </property>
  <property fmtid="{D5CDD505-2E9C-101B-9397-08002B2CF9AE}" pid="12" name="MSIP_Label_738466f7-346c-47bb-a4d2-4a6558d61975_SetDate">
    <vt:lpwstr>2023-07-08T23:23:47Z</vt:lpwstr>
  </property>
  <property fmtid="{D5CDD505-2E9C-101B-9397-08002B2CF9AE}" pid="13" name="MSIP_Label_738466f7-346c-47bb-a4d2-4a6558d61975_Method">
    <vt:lpwstr>Privileged</vt:lpwstr>
  </property>
  <property fmtid="{D5CDD505-2E9C-101B-9397-08002B2CF9AE}" pid="14" name="MSIP_Label_738466f7-346c-47bb-a4d2-4a6558d61975_Name">
    <vt:lpwstr>UNCLASSIFIED</vt:lpwstr>
  </property>
  <property fmtid="{D5CDD505-2E9C-101B-9397-08002B2CF9AE}" pid="15" name="MSIP_Label_738466f7-346c-47bb-a4d2-4a6558d61975_SiteId">
    <vt:lpwstr>78b2bd11-e42b-47ea-b011-2e04c3af5ec1</vt:lpwstr>
  </property>
  <property fmtid="{D5CDD505-2E9C-101B-9397-08002B2CF9AE}" pid="16" name="MSIP_Label_738466f7-346c-47bb-a4d2-4a6558d61975_ActionId">
    <vt:lpwstr>1aa3965c-df6e-4789-bd97-bc37fa5c20b9</vt:lpwstr>
  </property>
  <property fmtid="{D5CDD505-2E9C-101B-9397-08002B2CF9AE}" pid="17" name="MSIP_Label_738466f7-346c-47bb-a4d2-4a6558d61975_ContentBits">
    <vt:lpwstr>0</vt:lpwstr>
  </property>
</Properties>
</file>