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ilsons\Downloads\"/>
    </mc:Choice>
  </mc:AlternateContent>
  <bookViews>
    <workbookView xWindow="0" yWindow="1200" windowWidth="23040" windowHeight="9195"/>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expenses'!$A$1:$E$24</definedName>
    <definedName name="_xlnm.Print_Area" localSheetId="4">'Gifts and benefits'!$A$1:$F$43</definedName>
    <definedName name="_xlnm.Print_Area" localSheetId="2">Hospitality!$A$1:$E$30</definedName>
    <definedName name="_xlnm.Print_Area" localSheetId="0">'Summary and sign-off'!$A$1:$F$23</definedName>
    <definedName name="_xlnm.Print_Area" localSheetId="1">Travel!$A$1:$E$135</definedName>
  </definedNames>
  <calcPr calcId="162913"/>
</workbook>
</file>

<file path=xl/calcChain.xml><?xml version="1.0" encoding="utf-8"?>
<calcChain xmlns="http://schemas.openxmlformats.org/spreadsheetml/2006/main">
  <c r="D32" i="4" l="1"/>
  <c r="C18" i="3"/>
  <c r="C23" i="2"/>
  <c r="C110" i="1"/>
  <c r="C124" i="1"/>
  <c r="C20" i="1"/>
  <c r="B6" i="13" l="1"/>
  <c r="E59" i="13"/>
  <c r="C59" i="13"/>
  <c r="C34" i="4"/>
  <c r="C33" i="4"/>
  <c r="B59" i="13" l="1"/>
  <c r="B58" i="13"/>
  <c r="D58" i="13"/>
  <c r="B57" i="13"/>
  <c r="D57" i="13"/>
  <c r="D56" i="13"/>
  <c r="B56" i="13"/>
  <c r="D55" i="13"/>
  <c r="B55" i="13"/>
  <c r="D54" i="13"/>
  <c r="B54" i="13"/>
  <c r="B2" i="4"/>
  <c r="B3" i="4"/>
  <c r="B2" i="3"/>
  <c r="B3" i="3"/>
  <c r="B2" i="2"/>
  <c r="B3" i="2"/>
  <c r="B2" i="1"/>
  <c r="B3" i="1"/>
  <c r="F57" i="13" l="1"/>
  <c r="D23" i="2" s="1"/>
  <c r="F59" i="13"/>
  <c r="E32" i="4" s="1"/>
  <c r="F58" i="13"/>
  <c r="D18" i="3" s="1"/>
  <c r="F56" i="13"/>
  <c r="D124" i="1" s="1"/>
  <c r="F55" i="13"/>
  <c r="D110" i="1" s="1"/>
  <c r="F54" i="13"/>
  <c r="D20" i="1" s="1"/>
  <c r="C13" i="13"/>
  <c r="C12" i="13"/>
  <c r="C11" i="13"/>
  <c r="C16" i="13" l="1"/>
  <c r="C17" i="13"/>
  <c r="B5" i="4" l="1"/>
  <c r="B4" i="4"/>
  <c r="B5" i="3"/>
  <c r="B4" i="3"/>
  <c r="B5" i="2"/>
  <c r="B4" i="2"/>
  <c r="B5" i="1"/>
  <c r="B4" i="1"/>
  <c r="C15" i="13" l="1"/>
  <c r="F12" i="13" l="1"/>
  <c r="C32" i="4"/>
  <c r="F11" i="13" s="1"/>
  <c r="F13" i="13" l="1"/>
  <c r="B124" i="1"/>
  <c r="B17" i="13" s="1"/>
  <c r="B110" i="1"/>
  <c r="B16" i="13" s="1"/>
  <c r="B20" i="1"/>
  <c r="B15" i="13" s="1"/>
  <c r="B18" i="3" l="1"/>
  <c r="B13" i="13" s="1"/>
  <c r="B23" i="2"/>
  <c r="B12" i="13" s="1"/>
  <c r="B11" i="13" l="1"/>
  <c r="B126"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3" authorId="0" shapeId="0">
      <text>
        <r>
          <rPr>
            <sz val="9"/>
            <color indexed="81"/>
            <rFont val="Tahoma"/>
            <family val="2"/>
          </rPr>
          <t xml:space="preserve">
Insert additional rows as needed:
- 'right click' on a row number (left of screen)
- select 'Insert' (this will insert a row above it)
</t>
        </r>
      </text>
    </comment>
    <comment ref="A113"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<sst xmlns="http://schemas.openxmlformats.org/spreadsheetml/2006/main" count="587" uniqueCount="309">
  <si>
    <t>All Other Expenses</t>
  </si>
  <si>
    <t>Total travel expenses</t>
  </si>
  <si>
    <t xml:space="preserve">Organisation Name </t>
  </si>
  <si>
    <t>Chief Executive</t>
  </si>
  <si>
    <t>International, domestic and local travel expenses</t>
  </si>
  <si>
    <t>Chief Executive Expense Disclosure</t>
  </si>
  <si>
    <t>Notes</t>
  </si>
  <si>
    <t xml:space="preserve">Notes </t>
  </si>
  <si>
    <t>* Headings on following tabs will pre populate with what you enter on this tab</t>
  </si>
  <si>
    <t>Hospitality</t>
  </si>
  <si>
    <t>Total cost will appear automatically once you put information in rows above.</t>
  </si>
  <si>
    <t>A one-off offer of something worth $25 is not included, but if the offer is made more than once a year, it should be disclosed.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</si>
  <si>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</si>
  <si>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</si>
  <si>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</si>
  <si>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</si>
  <si>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</si>
  <si>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</si>
  <si>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</si>
  <si>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</si>
  <si>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</si>
  <si>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</si>
  <si>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</si>
  <si>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</si>
  <si>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</si>
  <si>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</si>
  <si>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</si>
  <si>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</si>
  <si>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</si>
  <si>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</si>
  <si>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</si>
  <si>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</si>
  <si>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</si>
  <si>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</si>
  <si>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</si>
  <si>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</si>
  <si>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</si>
  <si>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</si>
  <si>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</si>
  <si>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</si>
  <si>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</si>
  <si>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</si>
  <si>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</si>
  <si>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Count</t>
  </si>
  <si>
    <t>GST inclusion inconsistent</t>
  </si>
  <si>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</si>
  <si>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</si>
  <si>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</si>
  <si>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</si>
  <si>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</si>
  <si>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</si>
  <si>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</si>
  <si>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</si>
  <si>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</si>
  <si>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</si>
  <si>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</si>
  <si>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</si>
  <si>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</si>
  <si>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</si>
  <si>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</si>
  <si>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</si>
  <si>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</si>
  <si>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</si>
  <si>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</si>
  <si>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</si>
  <si>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</si>
  <si>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</si>
  <si>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</si>
  <si>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</si>
  <si>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</si>
  <si>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</si>
  <si>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</si>
  <si>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</si>
  <si>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</si>
  <si>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</si>
  <si>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</si>
  <si>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</si>
  <si>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</si>
  <si>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</si>
  <si>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</si>
  <si>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</si>
  <si>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</si>
  <si>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</si>
  <si>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</si>
  <si>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</si>
  <si>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t xml:space="preserve">Total hospitality expenses </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</si>
  <si>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</si>
  <si>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</si>
  <si>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</si>
  <si>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</si>
  <si>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</si>
  <si>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</si>
  <si>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</si>
  <si>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</si>
  <si>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</si>
  <si>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</si>
  <si>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</si>
  <si>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</si>
  <si>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</si>
  <si>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</si>
  <si>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</si>
  <si>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</si>
  <si>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</si>
  <si>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</si>
  <si>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</si>
  <si>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</si>
  <si>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</si>
  <si>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</si>
  <si>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</si>
  <si>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</si>
  <si>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</si>
  <si>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</si>
  <si>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</si>
  <si>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</si>
  <si>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</si>
  <si>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</si>
  <si>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</si>
  <si>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</si>
  <si>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</si>
  <si>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 xml:space="preserve">Ministry of Business, Innovation &amp; Employment </t>
  </si>
  <si>
    <t xml:space="preserve">Carolyn Tremain </t>
  </si>
  <si>
    <t>Chief Financial Officer</t>
  </si>
  <si>
    <t>Taxi</t>
  </si>
  <si>
    <t xml:space="preserve">Wellington </t>
  </si>
  <si>
    <t>Wellington</t>
  </si>
  <si>
    <t>Christchurch</t>
  </si>
  <si>
    <t>MBIE to Wharewaka - speaking at MBIE Group leadership meeting</t>
  </si>
  <si>
    <t>Catering for about 50</t>
  </si>
  <si>
    <t>Airport parking</t>
  </si>
  <si>
    <t>Working afternoon tea during Economic CE meeting to welcome new CE Treasury</t>
  </si>
  <si>
    <t xml:space="preserve">Catering for about 15 </t>
  </si>
  <si>
    <t>Thank you morning tea for Minister Parker - out-going Minister for Economic Development, and MBIE staff</t>
  </si>
  <si>
    <t xml:space="preserve">Catering for about 50 </t>
  </si>
  <si>
    <t>MBIE to meeting in Thorndon</t>
  </si>
  <si>
    <t>Nelson</t>
  </si>
  <si>
    <t>MBIE to NZTE Board meeting</t>
  </si>
  <si>
    <t>Taxi from MBIE's Health &amp; Safety Rep Conference, Te Papa to DPMC meeting</t>
  </si>
  <si>
    <t>Thank you afternoon tea for staff working on Holidays Act Taskforce</t>
  </si>
  <si>
    <t>Catering for about 10</t>
  </si>
  <si>
    <t>Melbourne</t>
  </si>
  <si>
    <t>Hotel to airport</t>
  </si>
  <si>
    <t>Wellington airport to home</t>
  </si>
  <si>
    <t>Thank you afternoon tea for staff who worked on Annual Report</t>
  </si>
  <si>
    <t>Catering for about 70</t>
  </si>
  <si>
    <t>Auckland</t>
  </si>
  <si>
    <t xml:space="preserve">Auckland </t>
  </si>
  <si>
    <t>Thank you afternoon tea for staff who worked on the ETA Project</t>
  </si>
  <si>
    <t>Catering for about 40</t>
  </si>
  <si>
    <t>Auckland office to meeting with CE Transpower</t>
  </si>
  <si>
    <t>Meeting with CE Transpower to Auckland city</t>
  </si>
  <si>
    <t>MBIE to Wellington hospital to visit staff member</t>
  </si>
  <si>
    <t xml:space="preserve">Wellington hospital to MBIE </t>
  </si>
  <si>
    <t>Canterbury</t>
  </si>
  <si>
    <t>Lincoln University to Christchurch airport</t>
  </si>
  <si>
    <t>Palmerston North</t>
  </si>
  <si>
    <t>PM's Business Advisory Council dinner, Auckland city to home</t>
  </si>
  <si>
    <t>Parking</t>
  </si>
  <si>
    <t>Flight</t>
  </si>
  <si>
    <t>Auckland for People Leader Forum</t>
  </si>
  <si>
    <t>Visiting staff; meeting with CE ATEED - Auckland airport to city</t>
  </si>
  <si>
    <t>Auckland to attend PM's Business Advisory Council meeting - Wellington airport to home</t>
  </si>
  <si>
    <t>Auckland to meet with MBIE's Border staff at Auckland airport - MBIE to Wellington airport</t>
  </si>
  <si>
    <t>Auckland to meet with CE PWC - MBIE to Wellington airport</t>
  </si>
  <si>
    <t>Auckland to meet with CE PWC - Wellington airport to home</t>
  </si>
  <si>
    <t>Business NZ dinner - Christchurch airport to venue</t>
  </si>
  <si>
    <t>Auckland to attend Australia-NZ Leadership Forum - Wellington airport to home</t>
  </si>
  <si>
    <t>Christchurch for MBIE People Leader Forum; meetings with staff - Wellington airport parking</t>
  </si>
  <si>
    <t>Northland to meet with Te Hiku Iwi Development Trust - MBIE to Wellington airport</t>
  </si>
  <si>
    <t>IAP Board meeting - Nelson airport to venue</t>
  </si>
  <si>
    <t>Auckland to attend Construction Sector Accord Steering Group meeting - CBD to Wellington airport</t>
  </si>
  <si>
    <t>Auckland to attend Construction Sector Accord Steering Group meeting - Wellington airport to MBIE</t>
  </si>
  <si>
    <t>Auckland to attend Women in Leadership event - MBIE to airport</t>
  </si>
  <si>
    <t>Auckland to attend Women in Leadership event - Wellington airport to MBIE</t>
  </si>
  <si>
    <t>Napier for Public Sector Spirit of Service event - Home to Wellington airport</t>
  </si>
  <si>
    <t>Auckland to attend Border &amp; Migration Five Heads of Delegation dinner - MBIE to Wellington airport</t>
  </si>
  <si>
    <t>Border &amp; Migration Five Heads of Delegation dinner - Auckland airport to city dinner venue</t>
  </si>
  <si>
    <t>Border &amp; Migration Five Heads of Delegation dinner - Auckland city to home</t>
  </si>
  <si>
    <t>Auckland to attend Border &amp; Migration Five Heads of Delegation dinner - Wellington airport to MBIE</t>
  </si>
  <si>
    <t>Auckland to attend meeting with Microsoft; visit Spark's 5G Lab - MBIE to Wellington airport</t>
  </si>
  <si>
    <t>Auckland to attend meeting with Microsoft; visit Spark's 5G Lab - Wellington airport to MBIE</t>
  </si>
  <si>
    <t>Auckland to attend Public Sector Tourism CE group dinner with Tourism industry CEs; meeting with Greenpeace CE - MBIE to Wellington airport</t>
  </si>
  <si>
    <t>Public Sector Tourism CE group dinner with Tourism industry CEs - restaurant to home</t>
  </si>
  <si>
    <t>Auckland to attend Tourism CE group dinner; meeting with Greenpeace - Wellington airport to MBIE</t>
  </si>
  <si>
    <t>Auckland to attend PM's Business Advisory Council meeting; meeting with CE Transpower - MBIE to airport</t>
  </si>
  <si>
    <t>Auckland to attend PM's Business Advisory Council meeting; meeting with CE Transpower - Wellington airport to MBIE</t>
  </si>
  <si>
    <t>Canterbury to attend MPI's launch of Industry Transformation Plan for the Primary Sector - MBIE to Wellington airport</t>
  </si>
  <si>
    <t>Launch of MPI's Industry Transformation Plan for the Primary Sector - Christchurch airport to Lincoln University</t>
  </si>
  <si>
    <t>Canterbury to attend MPI's launch of Industry Transformation Plan for the Primary Sector - Wellington airport to MBIE</t>
  </si>
  <si>
    <t>Waitangi to attend pre-Waitangi day meetings and events - MBIE to Wellington airport</t>
  </si>
  <si>
    <t>Waitangi to attend pre-Waitangi day meetings and events - Wellington airport to home</t>
  </si>
  <si>
    <t>Auckland for Business Leaders Health &amp; Safety Steering Group meeting; meeting with MBIE's Mana Moana Scholarship recipients; PM's Business Advisory Council dinner and meeting - MBIE to Wellington airport</t>
  </si>
  <si>
    <t>Auckland for PM's Business Advisory Council meeting - Wellington airport to MBIE</t>
  </si>
  <si>
    <t>Auckland for MBIE People Leaders Forum and meetings with staff - MBIE to Wellington airport</t>
  </si>
  <si>
    <t>MBIE People Leader Forum - venue parking</t>
  </si>
  <si>
    <t>Auckland for MBIE People Leaders Forum; and meetings with staff - Wellington airport to home</t>
  </si>
  <si>
    <t>America's Cup meeting - Auckland city to airport</t>
  </si>
  <si>
    <t>America's Cup meeting - Wellington airport to MBIE</t>
  </si>
  <si>
    <t>Australia-NZ Leadership Forum - ticket to forum and dinner</t>
  </si>
  <si>
    <t>Forum attendance and dinner</t>
  </si>
  <si>
    <t>Institute of Directors' Chartered Member subscription</t>
  </si>
  <si>
    <t>Membership fee</t>
  </si>
  <si>
    <t>Partial membership fee for Executive Learning Group</t>
  </si>
  <si>
    <t>Australia</t>
  </si>
  <si>
    <t>Senior leadership team regional engagement - breakfast meeting with local iwi</t>
  </si>
  <si>
    <t>Breakfast</t>
  </si>
  <si>
    <t>Tauranga</t>
  </si>
  <si>
    <t>Staff morning tea with Minister for Economic Development</t>
  </si>
  <si>
    <t>Catering for about 150</t>
  </si>
  <si>
    <t>Morning tea with MBIE staff and Minister for Economic Development</t>
  </si>
  <si>
    <t>Waitangi to attend pre-Waitangi day meetings and events</t>
  </si>
  <si>
    <t>Hotel</t>
  </si>
  <si>
    <t>Waitangi</t>
  </si>
  <si>
    <t>Senior Leadership Team regional engagement</t>
  </si>
  <si>
    <t>Hamilton</t>
  </si>
  <si>
    <t>PMs Business Advisory Council meeting - Auckland to Wellington</t>
  </si>
  <si>
    <t>Flights</t>
  </si>
  <si>
    <t>Christchurch to attend Business NZ dinner with Minister Woods and Canterbury business leaders - MBIE to Wellington airport</t>
  </si>
  <si>
    <t>Business NZ dinner with Minister Woods and Canterbury business leaders</t>
  </si>
  <si>
    <t>29 August - 2 September 2019</t>
  </si>
  <si>
    <t>8-11 August 2019</t>
  </si>
  <si>
    <t>Australia-NZ Leadership Forum - Auckland to Wellington</t>
  </si>
  <si>
    <t>2-3 October 2019</t>
  </si>
  <si>
    <t>Kerikeri</t>
  </si>
  <si>
    <t>Northland to meet with Te Hiku Iwi Development Trust</t>
  </si>
  <si>
    <t>Taipa</t>
  </si>
  <si>
    <t>IAP Board meeting and meeting with MBIE's Nelson office staff</t>
  </si>
  <si>
    <t>17-21 October 2019</t>
  </si>
  <si>
    <t>Meetings with EEO Commissioner; and Auckland Airport CE</t>
  </si>
  <si>
    <t>Auckland for meetings with EEO Commissioner; Auckland Airport CE - MBIE to Wellington airport</t>
  </si>
  <si>
    <t>Auckland for meetings with EEO Commissioner; Auckland Airport CE - Wellington airport to MBIE</t>
  </si>
  <si>
    <t>22-24 October 2019</t>
  </si>
  <si>
    <t>Construction Sector Accord Steering Group meeting</t>
  </si>
  <si>
    <t>31 October-4 November 2019</t>
  </si>
  <si>
    <t>Women in Leadership event</t>
  </si>
  <si>
    <t>Public Sector Spirit of Service event</t>
  </si>
  <si>
    <t xml:space="preserve">Napier </t>
  </si>
  <si>
    <t>6-7 November 2019</t>
  </si>
  <si>
    <t>14-17 November 2019</t>
  </si>
  <si>
    <t>Executive Development Learning Group</t>
  </si>
  <si>
    <t>Melbourne to attend Executive Development Learning Group session - Home to Wellington airport</t>
  </si>
  <si>
    <t>20-25 November 2019</t>
  </si>
  <si>
    <t>Border &amp; Migration Five Heads of Delegation dinner</t>
  </si>
  <si>
    <t>Wellington to attend Select Committee hearing</t>
  </si>
  <si>
    <t>26-27 November 2019</t>
  </si>
  <si>
    <t>Public Sector Tourism CE group dinner with Tourism industry CEs; meeting with Greenpeace CE</t>
  </si>
  <si>
    <t>5-9 December 2019</t>
  </si>
  <si>
    <t>PM's Business Advisory Council meeting; meeting with CE Transpower</t>
  </si>
  <si>
    <t>MPI's launch of Industry Transformation Plan for the Primary Sector</t>
  </si>
  <si>
    <t>Meetings with staff</t>
  </si>
  <si>
    <t>4-5 February 2020</t>
  </si>
  <si>
    <t xml:space="preserve">Meeting with New Plymouth Mayor, Venture Taranaki, local iwi </t>
  </si>
  <si>
    <t>New Plymouth</t>
  </si>
  <si>
    <t>New Plymouth for meeting with the Mayor, Venture Taranaki, local iwi - Home to Wellington airport</t>
  </si>
  <si>
    <t xml:space="preserve">3-6 March 2020 </t>
  </si>
  <si>
    <t xml:space="preserve">Business Leaders Health &amp; Safety Steering Group meeting; meeting with MBIE's Mana Moana Scholarship recipients; PM's Business Advisory Council dinner and meeting </t>
  </si>
  <si>
    <t>12-16 March 2020</t>
  </si>
  <si>
    <t>MBIE People Leader Forum</t>
  </si>
  <si>
    <t>25-29 June 2020</t>
  </si>
  <si>
    <t>Meeting with CE Siemens</t>
  </si>
  <si>
    <t>Box of kiwifruit</t>
  </si>
  <si>
    <t>Zespri</t>
  </si>
  <si>
    <t>Given to staff</t>
  </si>
  <si>
    <t>Christmas cake</t>
  </si>
  <si>
    <t>Beca</t>
  </si>
  <si>
    <t>Business NZ</t>
  </si>
  <si>
    <t>Business NZ dinner with Manawatu business leaders</t>
  </si>
  <si>
    <t xml:space="preserve">Business NZ </t>
  </si>
  <si>
    <t>Canterbury Business Leaders dinner</t>
  </si>
  <si>
    <t>Dinner for 100 Year Anniversary of State Forest Service</t>
  </si>
  <si>
    <t>Minister of Forestry</t>
  </si>
  <si>
    <t>Te Hiku Iwi Development Trust</t>
  </si>
  <si>
    <t xml:space="preserve">Dinner meeting </t>
  </si>
  <si>
    <t>Public Service Day Awards Ceremony</t>
  </si>
  <si>
    <t>SSC</t>
  </si>
  <si>
    <t>Defence Employer Support Awards</t>
  </si>
  <si>
    <t>Minister of Defence</t>
  </si>
  <si>
    <t>Dinner with Māori Battalion family members to celebrate opening of new museum</t>
  </si>
  <si>
    <t>Business NZ cocktail function</t>
  </si>
  <si>
    <t xml:space="preserve">PM's Business Advisory Council dinner </t>
  </si>
  <si>
    <t>Border Five &amp; Migration Five Heads of Delegation formal dinner</t>
  </si>
  <si>
    <t xml:space="preserve">INZ </t>
  </si>
  <si>
    <t>PDU</t>
  </si>
  <si>
    <t>Business Advisory Council</t>
  </si>
  <si>
    <t>NZ Festival event</t>
  </si>
  <si>
    <t>Tawhiri</t>
  </si>
  <si>
    <t>15-17 August 2019</t>
  </si>
  <si>
    <t>CEO Retreat</t>
  </si>
  <si>
    <t>Hugo Group</t>
  </si>
  <si>
    <t>Visa Wellington on a Plate function</t>
  </si>
  <si>
    <t>British High Commission</t>
  </si>
  <si>
    <t>CEO dinner with PM</t>
  </si>
  <si>
    <t>End of season bbq</t>
  </si>
  <si>
    <t>US Ambassador</t>
  </si>
  <si>
    <t>Ministry of Justice</t>
  </si>
  <si>
    <t>Dinner with Financial Action Task Force and Minister of Justice</t>
  </si>
  <si>
    <t>Phone and Data charges</t>
  </si>
  <si>
    <t>Phone and data costs</t>
  </si>
  <si>
    <t>1 July 2019-30 June 2020</t>
  </si>
  <si>
    <t>Meeting with MBIE's Border staff at Auckland airport</t>
  </si>
  <si>
    <t>Auckland to meet with CE PWC</t>
  </si>
  <si>
    <t>People Leader Forum; meetings with staff</t>
  </si>
  <si>
    <t>Palmerston North airport to MBIE office - meetings with MBIE staff</t>
  </si>
  <si>
    <t>Nelson to attend IAP PGF Board meeting; and meet with MBIE's Nelson office staff</t>
  </si>
  <si>
    <t>Auckland to visit the Southern Initiative with CE Auckland Council; and meeting with PM's Chief Science Advisor - MBIE to Wellington airport</t>
  </si>
  <si>
    <t>Auckland to visit the Southern Initiative with CE Auckland Council; and meeting with PM's Chief Science Advisor - Wellington airport to MBIE</t>
  </si>
  <si>
    <t xml:space="preserve">Public Sector Tourism CE Group dinner with Tourism Industry CEs </t>
  </si>
  <si>
    <t>Dinner for 21</t>
  </si>
  <si>
    <t>Executive Development Learning Group session - airport to venue</t>
  </si>
  <si>
    <t>Southern Initiative with CE Auckland Council; and meeting with PM's Chief Science Advisor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</si>
</sst>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4" formatCode="_-&quot;$&quot;* #,##0.00_-;\-&quot;$&quot;* #,##0.00_-;_-&quot;$&quot;* &quot;-&quot;??_-;_-@_-"/>
    <numFmt numFmtId="164" formatCode="&quot;$&quot;#,##0.00"/>
    <numFmt numFmtId="165" formatCode="[$-1409]d\ mmmm\ yyyy;@"/>
  </numFmts>
  <fonts count="2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44" fontId="19" fillId="0" borderId="0" applyFont="0" applyFill="0" applyBorder="0" applyAlignment="0" applyProtection="0"/>
  </cellStyleXfs>
  <cellXfs count="15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6" fillId="7" borderId="0" xfId="0" applyFont="1" applyFill="1" applyBorder="1" applyAlignment="1" applyProtection="1">
      <alignment horizontal="left" vertical="center" wrapText="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16" fillId="7" borderId="0" xfId="0" applyFont="1" applyFill="1" applyBorder="1" applyAlignment="1" applyProtection="1">
      <alignment vertical="center" wrapText="1"/>
    </xf>
    <xf numFmtId="0" fontId="22" fillId="0" borderId="0" xfId="0" applyFont="1" applyBorder="1" applyProtection="1"/>
    <xf numFmtId="164"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44"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15" fillId="7" borderId="0" xfId="0" applyFont="1" applyFill="1" applyBorder="1" applyAlignment="1" applyProtection="1">
      <alignment horizontal="left" vertical="center" readingOrder="1"/>
    </xf>
    <xf numFmtId="164" fontId="15" fillId="7" borderId="0" xfId="0" applyNumberFormat="1" applyFont="1" applyFill="1" applyBorder="1" applyAlignment="1" applyProtection="1">
      <alignment horizontal="left" vertical="center" wrapText="1"/>
    </xf>
    <xf numFmtId="1" fontId="15" fillId="7" borderId="0" xfId="0" applyNumberFormat="1" applyFont="1" applyFill="1" applyBorder="1" applyAlignment="1" applyProtection="1">
      <alignment horizontal="center" vertical="center" wrapText="1"/>
    </xf>
    <xf numFmtId="0" fontId="26" fillId="0" borderId="0" xfId="0" applyFont="1" applyBorder="1" applyProtection="1"/>
    <xf numFmtId="164"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8" fontId="0" fillId="0" borderId="0" xfId="0" applyNumberFormat="1" applyBorder="1" applyAlignment="1" applyProtection="1">
      <alignment wrapText="1"/>
    </xf>
    <xf numFmtId="8" fontId="15" fillId="3" borderId="0" xfId="0" applyNumberFormat="1" applyFont="1" applyFill="1" applyBorder="1" applyAlignment="1" applyProtection="1">
      <alignment vertical="center"/>
    </xf>
    <xf numFmtId="8" fontId="17" fillId="0" borderId="4" xfId="1" applyNumberFormat="1" applyFont="1" applyFill="1" applyBorder="1" applyAlignment="1" applyProtection="1">
      <alignment vertical="center" wrapText="1" readingOrder="1"/>
    </xf>
    <xf numFmtId="8" fontId="17" fillId="0" borderId="0" xfId="1" applyNumberFormat="1" applyFont="1" applyFill="1" applyBorder="1" applyAlignment="1" applyProtection="1">
      <alignment vertical="center" wrapText="1" readingOrder="1"/>
    </xf>
    <xf numFmtId="8" fontId="24" fillId="0" borderId="4" xfId="1" applyNumberFormat="1" applyFont="1" applyFill="1" applyBorder="1" applyAlignment="1" applyProtection="1">
      <alignment vertical="center" wrapText="1" readingOrder="1"/>
    </xf>
    <xf numFmtId="8"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165" fontId="11" fillId="9" borderId="3" xfId="0" applyNumberFormat="1" applyFont="1" applyFill="1" applyBorder="1" applyAlignment="1" applyProtection="1">
      <alignment vertical="center" wrapText="1"/>
      <protection locked="0"/>
    </xf>
    <xf numFmtId="8"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5" fontId="11" fillId="9" borderId="3" xfId="0" applyNumberFormat="1" applyFont="1" applyFill="1" applyBorder="1" applyAlignment="1" applyProtection="1">
      <alignment vertical="center"/>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8" fontId="11" fillId="9" borderId="4" xfId="0" applyNumberFormat="1" applyFont="1" applyFill="1" applyBorder="1" applyAlignment="1" applyProtection="1">
      <alignment horizontal="right" vertical="center" wrapText="1"/>
      <protection locked="0"/>
    </xf>
    <xf numFmtId="0" fontId="0" fillId="9" borderId="4" xfId="0" applyFont="1" applyFill="1" applyBorder="1" applyAlignment="1" applyProtection="1">
      <alignment horizontal="left" vertical="center" wrapText="1"/>
      <protection locked="0"/>
    </xf>
    <xf numFmtId="0" fontId="0" fillId="9" borderId="5" xfId="0" applyFont="1" applyFill="1" applyBorder="1" applyAlignment="1" applyProtection="1">
      <alignment horizontal="left" vertical="center" wrapText="1"/>
      <protection locked="0"/>
    </xf>
    <xf numFmtId="0" fontId="11" fillId="9" borderId="4" xfId="0" applyNumberFormat="1"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readingOrder="1"/>
    </xf>
    <xf numFmtId="165" fontId="11" fillId="9" borderId="7" xfId="0" applyNumberFormat="1" applyFont="1" applyFill="1" applyBorder="1" applyAlignment="1" applyProtection="1">
      <alignment vertical="center" wrapText="1"/>
      <protection locked="0"/>
    </xf>
    <xf numFmtId="8"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6" fillId="3" borderId="0" xfId="0" applyFont="1" applyFill="1" applyBorder="1" applyAlignment="1" applyProtection="1">
      <alignment vertical="center"/>
    </xf>
    <xf numFmtId="8" fontId="16" fillId="3" borderId="0" xfId="0" applyNumberFormat="1" applyFont="1" applyFill="1" applyBorder="1" applyAlignment="1" applyProtection="1">
      <alignment vertical="center"/>
    </xf>
    <xf numFmtId="0" fontId="27" fillId="3" borderId="0" xfId="0" applyFont="1" applyFill="1" applyBorder="1" applyAlignment="1" applyProtection="1">
      <alignment horizontal="center" vertical="center" wrapText="1"/>
    </xf>
    <xf numFmtId="164" fontId="27"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44" fontId="14" fillId="3" borderId="0" xfId="1" applyFont="1" applyFill="1" applyBorder="1" applyAlignment="1" applyProtection="1">
      <alignment horizontal="center" vertical="center" wrapText="1" readingOrder="1"/>
    </xf>
    <xf numFmtId="44"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44"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5" fontId="11" fillId="9" borderId="3" xfId="0" applyNumberFormat="1" applyFont="1" applyFill="1" applyBorder="1" applyAlignment="1" applyProtection="1">
      <alignment horizontal="right" vertical="center"/>
      <protection locked="0"/>
    </xf>
    <xf numFmtId="0" fontId="11" fillId="0" borderId="0" xfId="0" applyFont="1" applyFill="1" applyBorder="1" applyAlignment="1" applyProtection="1">
      <alignment horizontal="center" vertical="center" wrapText="1" readingOrder="1"/>
    </xf>
    <xf numFmtId="0" fontId="10" fillId="9" borderId="2" xfId="0" applyFont="1" applyFill="1" applyBorder="1" applyAlignment="1" applyProtection="1">
      <alignment horizontal="left" vertical="center" wrapText="1" readingOrder="1"/>
      <protection locked="0"/>
    </xf>
    <xf numFmtId="0" fontId="9" fillId="0" borderId="6" xfId="0" applyFont="1" applyBorder="1" applyAlignment="1" applyProtection="1">
      <alignment horizontal="left" vertical="center"/>
    </xf>
    <xf numFmtId="0" fontId="18" fillId="2" borderId="0" xfId="0" applyFont="1" applyFill="1" applyBorder="1" applyAlignment="1" applyProtection="1">
      <alignment horizontal="center" vertical="center"/>
    </xf>
    <xf numFmtId="0" fontId="9" fillId="9" borderId="2" xfId="0" applyFont="1" applyFill="1" applyBorder="1" applyAlignment="1" applyProtection="1">
      <alignment horizontal="left" vertical="center" wrapText="1" readingOrder="1"/>
      <protection locked="0"/>
    </xf>
    <xf numFmtId="165" fontId="10" fillId="9" borderId="2" xfId="0" applyNumberFormat="1" applyFont="1" applyFill="1" applyBorder="1" applyAlignment="1" applyProtection="1">
      <alignment horizontal="left" vertical="center" wrapText="1" readingOrder="1"/>
      <protection locked="0"/>
    </xf>
    <xf numFmtId="165"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27" fillId="7" borderId="0" xfId="0" applyFont="1" applyFill="1" applyBorder="1" applyAlignment="1" applyProtection="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abSelected="1" zoomScaleNormal="100" workbookViewId="0">
      <selection activeCell="A19" sqref="A19"/>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37" t="s">
        <v>64</v>
      </c>
      <c r="B1" s="137"/>
      <c r="C1" s="137"/>
      <c r="D1" s="137"/>
      <c r="E1" s="137"/>
      <c r="F1" s="137"/>
      <c r="G1" s="48"/>
      <c r="H1" s="48"/>
      <c r="I1" s="48"/>
      <c r="J1" s="48"/>
      <c r="K1" s="48"/>
    </row>
    <row r="2" spans="1:11" ht="21" customHeight="1" x14ac:dyDescent="0.2">
      <c r="A2" s="4" t="s">
        <v>2</v>
      </c>
      <c r="B2" s="138" t="s">
        <v>119</v>
      </c>
      <c r="C2" s="138"/>
      <c r="D2" s="138"/>
      <c r="E2" s="138"/>
      <c r="F2" s="138"/>
      <c r="G2" s="48"/>
      <c r="H2" s="48"/>
      <c r="I2" s="48"/>
      <c r="J2" s="48"/>
      <c r="K2" s="48"/>
    </row>
    <row r="3" spans="1:11" ht="21" customHeight="1" x14ac:dyDescent="0.2">
      <c r="A3" s="4" t="s">
        <v>65</v>
      </c>
      <c r="B3" s="138" t="s">
        <v>120</v>
      </c>
      <c r="C3" s="138"/>
      <c r="D3" s="138"/>
      <c r="E3" s="138"/>
      <c r="F3" s="138"/>
      <c r="G3" s="48"/>
      <c r="H3" s="48"/>
      <c r="I3" s="48"/>
      <c r="J3" s="48"/>
      <c r="K3" s="48"/>
    </row>
    <row r="4" spans="1:11" ht="21" customHeight="1" x14ac:dyDescent="0.2">
      <c r="A4" s="4" t="s">
        <v>48</v>
      </c>
      <c r="B4" s="139">
        <v>43647</v>
      </c>
      <c r="C4" s="139"/>
      <c r="D4" s="139"/>
      <c r="E4" s="139"/>
      <c r="F4" s="139"/>
      <c r="G4" s="48"/>
      <c r="H4" s="48"/>
      <c r="I4" s="48"/>
      <c r="J4" s="48"/>
      <c r="K4" s="48"/>
    </row>
    <row r="5" spans="1:11" ht="21" customHeight="1" x14ac:dyDescent="0.2">
      <c r="A5" s="4" t="s">
        <v>49</v>
      </c>
      <c r="B5" s="139">
        <v>44012</v>
      </c>
      <c r="C5" s="139"/>
      <c r="D5" s="139"/>
      <c r="E5" s="139"/>
      <c r="F5" s="139"/>
      <c r="G5" s="48"/>
      <c r="H5" s="48"/>
      <c r="I5" s="48"/>
      <c r="J5" s="48"/>
      <c r="K5" s="48"/>
    </row>
    <row r="6" spans="1:11" ht="21" customHeight="1" x14ac:dyDescent="0.2">
      <c r="A6" s="4" t="s">
        <v>69</v>
      </c>
      <c r="B6" s="136" t="str">
        <f>IF(AND(Travel!B7&lt;&gt;A30,Hospitality!B7&lt;&gt;A30,'All other expenses'!B7&lt;&gt;A30,'Gifts and benefits'!B7&lt;&gt;A30),A31,IF(AND(Travel!B7=A30,Hospitality!B7=A30,'All other expenses'!B7=A30,'Gifts and benefits'!B7=A30),A33,A32))</f>
        <v>Data and totals checked on all sheets</v>
      </c>
      <c r="C6" s="136"/>
      <c r="D6" s="136"/>
      <c r="E6" s="136"/>
      <c r="F6" s="136"/>
      <c r="G6" s="36"/>
      <c r="H6" s="48"/>
      <c r="I6" s="48"/>
      <c r="J6" s="48"/>
      <c r="K6" s="48"/>
    </row>
    <row r="7" spans="1:11" ht="21" customHeight="1" x14ac:dyDescent="0.2">
      <c r="A7" s="4" t="s">
        <v>86</v>
      </c>
      <c r="B7" s="135" t="s">
        <v>38</v>
      </c>
      <c r="C7" s="135"/>
      <c r="D7" s="135"/>
      <c r="E7" s="135"/>
      <c r="F7" s="135"/>
      <c r="G7" s="36"/>
      <c r="H7" s="48"/>
      <c r="I7" s="48"/>
      <c r="J7" s="48"/>
      <c r="K7" s="48"/>
    </row>
    <row r="8" spans="1:11" ht="21" customHeight="1" x14ac:dyDescent="0.2">
      <c r="A8" s="4" t="s">
        <v>66</v>
      </c>
      <c r="B8" s="135" t="s">
        <v>121</v>
      </c>
      <c r="C8" s="135"/>
      <c r="D8" s="135"/>
      <c r="E8" s="135"/>
      <c r="F8" s="135"/>
      <c r="G8" s="36"/>
      <c r="H8" s="48"/>
      <c r="I8" s="48"/>
      <c r="J8" s="48"/>
      <c r="K8" s="48"/>
    </row>
    <row r="9" spans="1:11" ht="66.75" customHeight="1" x14ac:dyDescent="0.2">
      <c r="A9" s="134" t="s">
        <v>82</v>
      </c>
      <c r="B9" s="134"/>
      <c r="C9" s="134"/>
      <c r="D9" s="134"/>
      <c r="E9" s="134"/>
      <c r="F9" s="134"/>
      <c r="G9" s="36"/>
      <c r="H9" s="48"/>
      <c r="I9" s="48"/>
      <c r="J9" s="48"/>
      <c r="K9" s="48"/>
    </row>
    <row r="10" spans="1:11" s="132" customFormat="1" ht="36" customHeight="1" x14ac:dyDescent="0.2">
      <c r="A10" s="126" t="s">
        <v>32</v>
      </c>
      <c r="B10" s="127" t="s">
        <v>15</v>
      </c>
      <c r="C10" s="127" t="s">
        <v>40</v>
      </c>
      <c r="D10" s="128"/>
      <c r="E10" s="129" t="s">
        <v>31</v>
      </c>
      <c r="F10" s="130" t="s">
        <v>43</v>
      </c>
      <c r="G10" s="131"/>
      <c r="H10" s="131"/>
      <c r="I10" s="131"/>
      <c r="J10" s="131"/>
      <c r="K10" s="131"/>
    </row>
    <row r="11" spans="1:11" ht="27.75" customHeight="1" x14ac:dyDescent="0.2">
      <c r="A11" s="11" t="s">
        <v>53</v>
      </c>
      <c r="B11" s="80">
        <f>B15+B16+B17</f>
        <v>19011.490000000002</v>
      </c>
      <c r="C11" s="87" t="str">
        <f>IF(Travel!B6="",A34,Travel!B6)</f>
        <v>Figures include GST (where applicable)</v>
      </c>
      <c r="D11" s="8"/>
      <c r="E11" s="11" t="s">
        <v>61</v>
      </c>
      <c r="F11" s="58">
        <f>'Gifts and benefits'!C32</f>
        <v>18</v>
      </c>
      <c r="G11" s="49"/>
      <c r="H11" s="49"/>
      <c r="I11" s="49"/>
      <c r="J11" s="49"/>
      <c r="K11" s="49"/>
    </row>
    <row r="12" spans="1:11" ht="27.75" customHeight="1" x14ac:dyDescent="0.2">
      <c r="A12" s="11" t="s">
        <v>9</v>
      </c>
      <c r="B12" s="80">
        <f>Hospitality!B23</f>
        <v>3825.5800000000004</v>
      </c>
      <c r="C12" s="87" t="str">
        <f>IF(Hospitality!B6="",A34,Hospitality!B6)</f>
        <v>Figures include GST (where applicable)</v>
      </c>
      <c r="D12" s="8"/>
      <c r="E12" s="11" t="s">
        <v>62</v>
      </c>
      <c r="F12" s="58">
        <f>'Gifts and benefits'!C33</f>
        <v>12</v>
      </c>
      <c r="G12" s="49"/>
      <c r="H12" s="49"/>
      <c r="I12" s="49"/>
      <c r="J12" s="49"/>
      <c r="K12" s="49"/>
    </row>
    <row r="13" spans="1:11" ht="27.75" customHeight="1" x14ac:dyDescent="0.2">
      <c r="A13" s="11" t="s">
        <v>14</v>
      </c>
      <c r="B13" s="80">
        <f>'All other expenses'!B18</f>
        <v>8108.38</v>
      </c>
      <c r="C13" s="87" t="str">
        <f>IF('All other expenses'!B6="",A34,'All other expenses'!B6)</f>
        <v>Figures include GST (where applicable)</v>
      </c>
      <c r="D13" s="8"/>
      <c r="E13" s="11" t="s">
        <v>63</v>
      </c>
      <c r="F13" s="58">
        <f>'Gifts and benefits'!C34</f>
        <v>6</v>
      </c>
      <c r="G13" s="48"/>
      <c r="H13" s="48"/>
      <c r="I13" s="48"/>
      <c r="J13" s="48"/>
      <c r="K13" s="48"/>
    </row>
    <row r="14" spans="1:11" ht="12.75" customHeight="1" x14ac:dyDescent="0.2">
      <c r="A14" s="10"/>
      <c r="B14" s="81"/>
      <c r="C14" s="88"/>
      <c r="D14" s="59"/>
      <c r="E14" s="8"/>
      <c r="F14" s="60"/>
      <c r="G14" s="28"/>
      <c r="H14" s="28"/>
      <c r="I14" s="28"/>
      <c r="J14" s="28"/>
      <c r="K14" s="28"/>
    </row>
    <row r="15" spans="1:11" ht="27.75" customHeight="1" x14ac:dyDescent="0.2">
      <c r="A15" s="12" t="s">
        <v>29</v>
      </c>
      <c r="B15" s="82">
        <f>Travel!B20</f>
        <v>1471.3799999999999</v>
      </c>
      <c r="C15" s="89" t="str">
        <f>C11</f>
        <v>Figures include GST (where applicable)</v>
      </c>
      <c r="D15" s="8"/>
      <c r="E15" s="8"/>
      <c r="F15" s="60"/>
      <c r="G15" s="48"/>
      <c r="H15" s="48"/>
      <c r="I15" s="48"/>
      <c r="J15" s="48"/>
      <c r="K15" s="48"/>
    </row>
    <row r="16" spans="1:11" ht="27.75" customHeight="1" x14ac:dyDescent="0.2">
      <c r="A16" s="12" t="s">
        <v>57</v>
      </c>
      <c r="B16" s="82">
        <f>Travel!B110</f>
        <v>17430.810000000001</v>
      </c>
      <c r="C16" s="89" t="str">
        <f>C11</f>
        <v>Figures include GST (where applicable)</v>
      </c>
      <c r="D16" s="61"/>
      <c r="E16" s="8"/>
      <c r="F16" s="62"/>
      <c r="G16" s="48"/>
      <c r="H16" s="48"/>
      <c r="I16" s="48"/>
      <c r="J16" s="48"/>
      <c r="K16" s="48"/>
    </row>
    <row r="17" spans="1:11" ht="27.75" customHeight="1" x14ac:dyDescent="0.2">
      <c r="A17" s="12" t="s">
        <v>30</v>
      </c>
      <c r="B17" s="82">
        <f>Travel!B124</f>
        <v>109.30000000000001</v>
      </c>
      <c r="C17" s="89" t="str">
        <f>C11</f>
        <v>Figures include GST (where applicable)</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7</v>
      </c>
      <c r="B19" s="27"/>
      <c r="C19" s="28"/>
      <c r="D19" s="29"/>
      <c r="E19" s="29"/>
      <c r="F19" s="29"/>
      <c r="G19" s="29"/>
      <c r="H19" s="29"/>
      <c r="I19" s="29"/>
      <c r="J19" s="29"/>
      <c r="K19" s="29"/>
    </row>
    <row r="20" spans="1:11" x14ac:dyDescent="0.2">
      <c r="A20" s="25" t="s">
        <v>8</v>
      </c>
      <c r="B20" s="55"/>
      <c r="C20" s="55"/>
      <c r="D20" s="28"/>
      <c r="E20" s="28"/>
      <c r="F20" s="28"/>
      <c r="G20" s="29"/>
      <c r="H20" s="29"/>
      <c r="I20" s="29"/>
      <c r="J20" s="29"/>
      <c r="K20" s="29"/>
    </row>
    <row r="21" spans="1:11" ht="12.6" customHeight="1" x14ac:dyDescent="0.2">
      <c r="A21" s="25" t="s">
        <v>41</v>
      </c>
      <c r="B21" s="55"/>
      <c r="C21" s="55"/>
      <c r="D21" s="22"/>
      <c r="E21" s="29"/>
      <c r="F21" s="29"/>
      <c r="G21" s="29"/>
      <c r="H21" s="29"/>
      <c r="I21" s="29"/>
      <c r="J21" s="29"/>
      <c r="K21" s="29"/>
    </row>
    <row r="22" spans="1:11" ht="12.6" customHeight="1" x14ac:dyDescent="0.2">
      <c r="A22" s="25" t="s">
        <v>50</v>
      </c>
      <c r="B22" s="55"/>
      <c r="C22" s="55"/>
      <c r="D22" s="22"/>
      <c r="E22" s="29"/>
      <c r="F22" s="29"/>
      <c r="G22" s="29"/>
      <c r="H22" s="29"/>
      <c r="I22" s="29"/>
      <c r="J22" s="29"/>
      <c r="K22" s="29"/>
    </row>
    <row r="23" spans="1:11" ht="12.6" customHeight="1" x14ac:dyDescent="0.2">
      <c r="A23" s="25" t="s">
        <v>67</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94</v>
      </c>
      <c r="B25" s="16"/>
      <c r="C25" s="16"/>
      <c r="D25" s="16"/>
      <c r="E25" s="16"/>
      <c r="F25" s="16"/>
      <c r="G25" s="48"/>
      <c r="H25" s="48"/>
      <c r="I25" s="48"/>
      <c r="J25" s="48"/>
      <c r="K25" s="48"/>
    </row>
    <row r="26" spans="1:11" ht="12.75" hidden="1" customHeight="1" x14ac:dyDescent="0.2">
      <c r="A26" s="14" t="s">
        <v>108</v>
      </c>
      <c r="B26" s="6"/>
      <c r="C26" s="6"/>
      <c r="D26" s="14"/>
      <c r="E26" s="14"/>
      <c r="F26" s="14"/>
      <c r="G26" s="48"/>
      <c r="H26" s="48"/>
      <c r="I26" s="48"/>
      <c r="J26" s="48"/>
      <c r="K26" s="48"/>
    </row>
    <row r="27" spans="1:11" hidden="1" x14ac:dyDescent="0.2">
      <c r="A27" s="13" t="s">
        <v>39</v>
      </c>
      <c r="B27" s="13"/>
      <c r="C27" s="13"/>
      <c r="D27" s="13"/>
      <c r="E27" s="13"/>
      <c r="F27" s="13"/>
      <c r="G27" s="48"/>
      <c r="H27" s="48"/>
      <c r="I27" s="48"/>
      <c r="J27" s="48"/>
      <c r="K27" s="48"/>
    </row>
    <row r="28" spans="1:11" hidden="1" x14ac:dyDescent="0.2">
      <c r="A28" s="13" t="s">
        <v>12</v>
      </c>
      <c r="B28" s="13"/>
      <c r="C28" s="13"/>
      <c r="D28" s="13"/>
      <c r="E28" s="13"/>
      <c r="F28" s="13"/>
      <c r="G28" s="48"/>
      <c r="H28" s="48"/>
      <c r="I28" s="48"/>
      <c r="J28" s="48"/>
      <c r="K28" s="48"/>
    </row>
    <row r="29" spans="1:11" hidden="1" x14ac:dyDescent="0.2">
      <c r="A29" s="14" t="s">
        <v>79</v>
      </c>
      <c r="B29" s="14"/>
      <c r="C29" s="14"/>
      <c r="D29" s="14"/>
      <c r="E29" s="14"/>
      <c r="F29" s="14"/>
      <c r="G29" s="48"/>
      <c r="H29" s="48"/>
      <c r="I29" s="48"/>
      <c r="J29" s="48"/>
      <c r="K29" s="48"/>
    </row>
    <row r="30" spans="1:11" hidden="1" x14ac:dyDescent="0.2">
      <c r="A30" s="14" t="s">
        <v>80</v>
      </c>
      <c r="B30" s="14"/>
      <c r="C30" s="14"/>
      <c r="D30" s="14"/>
      <c r="E30" s="14"/>
      <c r="F30" s="14"/>
      <c r="G30" s="48"/>
      <c r="H30" s="48"/>
      <c r="I30" s="48"/>
      <c r="J30" s="48"/>
      <c r="K30" s="48"/>
    </row>
    <row r="31" spans="1:11" hidden="1" x14ac:dyDescent="0.2">
      <c r="A31" s="13" t="s">
        <v>71</v>
      </c>
      <c r="B31" s="13"/>
      <c r="C31" s="13"/>
      <c r="D31" s="13"/>
      <c r="E31" s="13"/>
      <c r="F31" s="13"/>
      <c r="G31" s="48"/>
      <c r="H31" s="48"/>
      <c r="I31" s="48"/>
      <c r="J31" s="48"/>
      <c r="K31" s="48"/>
    </row>
    <row r="32" spans="1:11" hidden="1" x14ac:dyDescent="0.2">
      <c r="A32" s="13" t="s">
        <v>72</v>
      </c>
      <c r="B32" s="13"/>
      <c r="C32" s="13"/>
      <c r="D32" s="13"/>
      <c r="E32" s="13"/>
      <c r="F32" s="13"/>
      <c r="G32" s="48"/>
      <c r="H32" s="48"/>
      <c r="I32" s="48"/>
      <c r="J32" s="48"/>
      <c r="K32" s="48"/>
    </row>
    <row r="33" spans="1:11" hidden="1" x14ac:dyDescent="0.2">
      <c r="A33" s="13" t="s">
        <v>70</v>
      </c>
      <c r="B33" s="13"/>
      <c r="C33" s="13"/>
      <c r="D33" s="13"/>
      <c r="E33" s="13"/>
      <c r="F33" s="13"/>
      <c r="G33" s="48"/>
      <c r="H33" s="48"/>
      <c r="I33" s="48"/>
      <c r="J33" s="48"/>
      <c r="K33" s="48"/>
    </row>
    <row r="34" spans="1:11" hidden="1" x14ac:dyDescent="0.2">
      <c r="A34" s="14" t="s">
        <v>42</v>
      </c>
      <c r="B34" s="14"/>
      <c r="C34" s="14"/>
      <c r="D34" s="14"/>
      <c r="E34" s="14"/>
      <c r="F34" s="14"/>
      <c r="G34" s="48"/>
      <c r="H34" s="48"/>
      <c r="I34" s="48"/>
      <c r="J34" s="48"/>
      <c r="K34" s="48"/>
    </row>
    <row r="35" spans="1:11" hidden="1" x14ac:dyDescent="0.2">
      <c r="A35" s="14" t="s">
        <v>44</v>
      </c>
      <c r="B35" s="14"/>
      <c r="C35" s="14"/>
      <c r="D35" s="14"/>
      <c r="E35" s="14"/>
      <c r="F35" s="14"/>
      <c r="G35" s="48"/>
      <c r="H35" s="48"/>
      <c r="I35" s="48"/>
      <c r="J35" s="48"/>
      <c r="K35" s="48"/>
    </row>
    <row r="36" spans="1:11" hidden="1" x14ac:dyDescent="0.2">
      <c r="A36" s="85" t="s">
        <v>60</v>
      </c>
      <c r="B36" s="84"/>
      <c r="C36" s="84"/>
      <c r="D36" s="84"/>
      <c r="E36" s="84"/>
      <c r="F36" s="84"/>
      <c r="G36" s="48"/>
      <c r="H36" s="48"/>
      <c r="I36" s="48"/>
      <c r="J36" s="48"/>
      <c r="K36" s="48"/>
    </row>
    <row r="37" spans="1:11" hidden="1" x14ac:dyDescent="0.2">
      <c r="A37" s="85" t="s">
        <v>38</v>
      </c>
      <c r="B37" s="84"/>
      <c r="C37" s="84"/>
      <c r="D37" s="84"/>
      <c r="E37" s="84"/>
      <c r="F37" s="84"/>
      <c r="G37" s="48"/>
      <c r="H37" s="48"/>
      <c r="I37" s="48"/>
      <c r="J37" s="48"/>
      <c r="K37" s="48"/>
    </row>
    <row r="38" spans="1:11" hidden="1" x14ac:dyDescent="0.2">
      <c r="A38" s="65" t="s">
        <v>22</v>
      </c>
      <c r="B38" s="5"/>
      <c r="C38" s="5"/>
      <c r="D38" s="5"/>
      <c r="E38" s="5"/>
      <c r="F38" s="5"/>
      <c r="G38" s="48"/>
      <c r="H38" s="48"/>
      <c r="I38" s="48"/>
      <c r="J38" s="48"/>
      <c r="K38" s="48"/>
    </row>
    <row r="39" spans="1:11" hidden="1" x14ac:dyDescent="0.2">
      <c r="A39" s="66" t="s">
        <v>23</v>
      </c>
      <c r="B39" s="5"/>
      <c r="C39" s="5"/>
      <c r="D39" s="5"/>
      <c r="E39" s="5"/>
      <c r="F39" s="5"/>
      <c r="G39" s="48"/>
      <c r="H39" s="48"/>
      <c r="I39" s="48"/>
      <c r="J39" s="48"/>
      <c r="K39" s="48"/>
    </row>
    <row r="40" spans="1:11" hidden="1" x14ac:dyDescent="0.2">
      <c r="A40" s="66" t="s">
        <v>25</v>
      </c>
      <c r="B40" s="5"/>
      <c r="C40" s="5"/>
      <c r="D40" s="5"/>
      <c r="E40" s="5"/>
      <c r="F40" s="5"/>
      <c r="G40" s="48"/>
      <c r="H40" s="48"/>
      <c r="I40" s="48"/>
      <c r="J40" s="48"/>
      <c r="K40" s="48"/>
    </row>
    <row r="41" spans="1:11" hidden="1" x14ac:dyDescent="0.2">
      <c r="A41" s="66" t="s">
        <v>24</v>
      </c>
      <c r="B41" s="5"/>
      <c r="C41" s="5"/>
      <c r="D41" s="5"/>
      <c r="E41" s="5"/>
      <c r="F41" s="5"/>
      <c r="G41" s="48"/>
      <c r="H41" s="48"/>
      <c r="I41" s="48"/>
      <c r="J41" s="48"/>
      <c r="K41" s="48"/>
    </row>
    <row r="42" spans="1:11" hidden="1" x14ac:dyDescent="0.2">
      <c r="A42" s="66" t="s">
        <v>26</v>
      </c>
      <c r="B42" s="5"/>
      <c r="C42" s="5"/>
      <c r="D42" s="5"/>
      <c r="E42" s="5"/>
      <c r="F42" s="5"/>
      <c r="G42" s="48"/>
      <c r="H42" s="48"/>
      <c r="I42" s="48"/>
      <c r="J42" s="48"/>
      <c r="K42" s="48"/>
    </row>
    <row r="43" spans="1:11" hidden="1" x14ac:dyDescent="0.2">
      <c r="A43" s="66" t="s">
        <v>27</v>
      </c>
      <c r="B43" s="5"/>
      <c r="C43" s="5"/>
      <c r="D43" s="5"/>
      <c r="E43" s="5"/>
      <c r="F43" s="5"/>
      <c r="G43" s="48"/>
      <c r="H43" s="48"/>
      <c r="I43" s="48"/>
      <c r="J43" s="48"/>
      <c r="K43" s="48"/>
    </row>
    <row r="44" spans="1:11" hidden="1" x14ac:dyDescent="0.2">
      <c r="A44" s="86" t="s">
        <v>20</v>
      </c>
      <c r="B44" s="84"/>
      <c r="C44" s="84"/>
      <c r="D44" s="84"/>
      <c r="E44" s="84"/>
      <c r="F44" s="84"/>
      <c r="G44" s="48"/>
      <c r="H44" s="48"/>
      <c r="I44" s="48"/>
      <c r="J44" s="48"/>
      <c r="K44" s="48"/>
    </row>
    <row r="45" spans="1:11" hidden="1" x14ac:dyDescent="0.2">
      <c r="A45" s="84" t="s">
        <v>18</v>
      </c>
      <c r="B45" s="84"/>
      <c r="C45" s="84"/>
      <c r="D45" s="84"/>
      <c r="E45" s="84"/>
      <c r="F45" s="84"/>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20" t="s">
        <v>91</v>
      </c>
      <c r="B47" s="84"/>
      <c r="C47" s="84"/>
      <c r="D47" s="84"/>
      <c r="E47" s="84"/>
      <c r="F47" s="84"/>
      <c r="G47" s="48"/>
      <c r="H47" s="48"/>
      <c r="I47" s="48"/>
      <c r="J47" s="48"/>
      <c r="K47" s="48"/>
    </row>
    <row r="48" spans="1:11" ht="25.5" hidden="1" x14ac:dyDescent="0.2">
      <c r="A48" s="120" t="s">
        <v>90</v>
      </c>
      <c r="B48" s="84"/>
      <c r="C48" s="84"/>
      <c r="D48" s="84"/>
      <c r="E48" s="84"/>
      <c r="F48" s="84"/>
      <c r="G48" s="48"/>
      <c r="H48" s="48"/>
      <c r="I48" s="48"/>
      <c r="J48" s="48"/>
      <c r="K48" s="48"/>
    </row>
    <row r="49" spans="1:11" ht="25.5" hidden="1" x14ac:dyDescent="0.2">
      <c r="A49" s="121" t="s">
        <v>92</v>
      </c>
      <c r="B49" s="5"/>
      <c r="C49" s="5"/>
      <c r="D49" s="5"/>
      <c r="E49" s="5"/>
      <c r="F49" s="5"/>
      <c r="G49" s="48"/>
      <c r="H49" s="48"/>
      <c r="I49" s="48"/>
      <c r="J49" s="48"/>
      <c r="K49" s="48"/>
    </row>
    <row r="50" spans="1:11" ht="25.5" hidden="1" x14ac:dyDescent="0.2">
      <c r="A50" s="121" t="s">
        <v>77</v>
      </c>
      <c r="B50" s="5"/>
      <c r="C50" s="5"/>
      <c r="D50" s="5"/>
      <c r="E50" s="5"/>
      <c r="F50" s="5"/>
      <c r="G50" s="48"/>
      <c r="H50" s="48"/>
      <c r="I50" s="48"/>
      <c r="J50" s="48"/>
      <c r="K50" s="48"/>
    </row>
    <row r="51" spans="1:11" ht="38.25" hidden="1" x14ac:dyDescent="0.2">
      <c r="A51" s="121" t="s">
        <v>78</v>
      </c>
      <c r="B51" s="111"/>
      <c r="C51" s="111"/>
      <c r="D51" s="119"/>
      <c r="E51" s="68"/>
      <c r="F51" s="68"/>
      <c r="G51" s="48"/>
      <c r="H51" s="48"/>
      <c r="I51" s="48"/>
      <c r="J51" s="48"/>
      <c r="K51" s="48"/>
    </row>
    <row r="52" spans="1:11" hidden="1" x14ac:dyDescent="0.2">
      <c r="A52" s="116" t="s">
        <v>81</v>
      </c>
      <c r="B52" s="117"/>
      <c r="C52" s="117"/>
      <c r="D52" s="110"/>
      <c r="E52" s="69"/>
      <c r="F52" s="69" t="b">
        <v>1</v>
      </c>
      <c r="G52" s="48"/>
      <c r="H52" s="48"/>
      <c r="I52" s="48"/>
      <c r="J52" s="48"/>
      <c r="K52" s="48"/>
    </row>
    <row r="53" spans="1:11" hidden="1" x14ac:dyDescent="0.2">
      <c r="A53" s="118" t="s">
        <v>93</v>
      </c>
      <c r="B53" s="116"/>
      <c r="C53" s="116"/>
      <c r="D53" s="116"/>
      <c r="E53" s="69"/>
      <c r="F53" s="69" t="b">
        <v>0</v>
      </c>
      <c r="G53" s="48"/>
      <c r="H53" s="48"/>
      <c r="I53" s="48"/>
      <c r="J53" s="48"/>
      <c r="K53" s="48"/>
    </row>
    <row r="54" spans="1:11" hidden="1" x14ac:dyDescent="0.2">
      <c r="A54" s="122"/>
      <c r="B54" s="112">
        <f>COUNT(Travel!B12:B19)</f>
        <v>5</v>
      </c>
      <c r="C54" s="112"/>
      <c r="D54" s="112">
        <f>COUNTIF(Travel!D12:D19,"*")</f>
        <v>5</v>
      </c>
      <c r="E54" s="113"/>
      <c r="F54" s="113" t="b">
        <f>MIN(B54,D54)=MAX(B54,D54)</f>
        <v>1</v>
      </c>
      <c r="G54" s="48"/>
      <c r="H54" s="48"/>
      <c r="I54" s="48"/>
      <c r="J54" s="48"/>
      <c r="K54" s="48"/>
    </row>
    <row r="55" spans="1:11" hidden="1" x14ac:dyDescent="0.2">
      <c r="A55" s="122" t="s">
        <v>76</v>
      </c>
      <c r="B55" s="112">
        <f>COUNT(Travel!B24:B109)</f>
        <v>83</v>
      </c>
      <c r="C55" s="112"/>
      <c r="D55" s="112">
        <f>COUNTIF(Travel!D24:D109,"*")</f>
        <v>83</v>
      </c>
      <c r="E55" s="113"/>
      <c r="F55" s="113" t="b">
        <f>MIN(B55,D55)=MAX(B55,D55)</f>
        <v>1</v>
      </c>
    </row>
    <row r="56" spans="1:11" hidden="1" x14ac:dyDescent="0.2">
      <c r="A56" s="123"/>
      <c r="B56" s="112">
        <f>COUNT(Travel!B114:B123)</f>
        <v>6</v>
      </c>
      <c r="C56" s="112"/>
      <c r="D56" s="112">
        <f>COUNTIF(Travel!D114:D123,"*")</f>
        <v>6</v>
      </c>
      <c r="E56" s="113"/>
      <c r="F56" s="113" t="b">
        <f>MIN(B56,D56)=MAX(B56,D56)</f>
        <v>1</v>
      </c>
    </row>
    <row r="57" spans="1:11" hidden="1" x14ac:dyDescent="0.2">
      <c r="A57" s="124" t="s">
        <v>74</v>
      </c>
      <c r="B57" s="114">
        <f>COUNT(Hospitality!B11:B22)</f>
        <v>9</v>
      </c>
      <c r="C57" s="114"/>
      <c r="D57" s="114">
        <f>COUNTIF(Hospitality!D11:D22,"*")</f>
        <v>9</v>
      </c>
      <c r="E57" s="115"/>
      <c r="F57" s="115" t="b">
        <f>MIN(B57,D57)=MAX(B57,D57)</f>
        <v>1</v>
      </c>
    </row>
    <row r="58" spans="1:11" hidden="1" x14ac:dyDescent="0.2">
      <c r="A58" s="125" t="s">
        <v>75</v>
      </c>
      <c r="B58" s="113">
        <f>COUNT('All other expenses'!B11:B17)</f>
        <v>3</v>
      </c>
      <c r="C58" s="113"/>
      <c r="D58" s="113">
        <f>COUNTIF('All other expenses'!D11:D17,"*")</f>
        <v>3</v>
      </c>
      <c r="E58" s="113"/>
      <c r="F58" s="113" t="b">
        <f>MIN(B58,D58)=MAX(B58,D58)</f>
        <v>1</v>
      </c>
    </row>
    <row r="59" spans="1:11" hidden="1" x14ac:dyDescent="0.2">
      <c r="A59" s="124" t="s">
        <v>73</v>
      </c>
      <c r="B59" s="114">
        <f>COUNTIF('Gifts and benefits'!B11:B31,"*")</f>
        <v>18</v>
      </c>
      <c r="C59" s="114">
        <f>COUNTIF('Gifts and benefits'!C11:C31,"*")</f>
        <v>18</v>
      </c>
      <c r="D59" s="114"/>
      <c r="E59" s="114">
        <f>COUNTA('Gifts and benefits'!E11:E31)</f>
        <v>18</v>
      </c>
      <c r="F59" s="115"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64"/>
  <sheetViews>
    <sheetView topLeftCell="A44" zoomScaleNormal="100" workbookViewId="0">
      <selection activeCell="C119" sqref="C119"/>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37" t="s">
        <v>5</v>
      </c>
      <c r="B1" s="137"/>
      <c r="C1" s="137"/>
      <c r="D1" s="137"/>
      <c r="E1" s="137"/>
      <c r="F1" s="48"/>
    </row>
    <row r="2" spans="1:6" ht="21" customHeight="1" x14ac:dyDescent="0.2">
      <c r="A2" s="4" t="s">
        <v>2</v>
      </c>
      <c r="B2" s="140" t="str">
        <f>'Summary and sign-off'!B2:F2</f>
        <v xml:space="preserve">Ministry of Business, Innovation &amp; Employment </v>
      </c>
      <c r="C2" s="140"/>
      <c r="D2" s="140"/>
      <c r="E2" s="140"/>
      <c r="F2" s="48"/>
    </row>
    <row r="3" spans="1:6" ht="21" customHeight="1" x14ac:dyDescent="0.2">
      <c r="A3" s="4" t="s">
        <v>3</v>
      </c>
      <c r="B3" s="140" t="str">
        <f>'Summary and sign-off'!B3:F3</f>
        <v xml:space="preserve">Carolyn Tremain </v>
      </c>
      <c r="C3" s="140"/>
      <c r="D3" s="140"/>
      <c r="E3" s="140"/>
      <c r="F3" s="48"/>
    </row>
    <row r="4" spans="1:6" ht="21" customHeight="1" x14ac:dyDescent="0.2">
      <c r="A4" s="4" t="s">
        <v>46</v>
      </c>
      <c r="B4" s="140">
        <f>'Summary and sign-off'!B4:F4</f>
        <v>43647</v>
      </c>
      <c r="C4" s="140"/>
      <c r="D4" s="140"/>
      <c r="E4" s="140"/>
      <c r="F4" s="48"/>
    </row>
    <row r="5" spans="1:6" ht="21" customHeight="1" x14ac:dyDescent="0.2">
      <c r="A5" s="4" t="s">
        <v>47</v>
      </c>
      <c r="B5" s="140">
        <f>'Summary and sign-off'!B5:F5</f>
        <v>44012</v>
      </c>
      <c r="C5" s="140"/>
      <c r="D5" s="140"/>
      <c r="E5" s="140"/>
      <c r="F5" s="48"/>
    </row>
    <row r="6" spans="1:6" ht="21" customHeight="1" x14ac:dyDescent="0.2">
      <c r="A6" s="4" t="s">
        <v>13</v>
      </c>
      <c r="B6" s="135" t="s">
        <v>39</v>
      </c>
      <c r="C6" s="135"/>
      <c r="D6" s="135"/>
      <c r="E6" s="135"/>
      <c r="F6" s="48"/>
    </row>
    <row r="7" spans="1:6" ht="21" customHeight="1" x14ac:dyDescent="0.2">
      <c r="A7" s="4" t="s">
        <v>69</v>
      </c>
      <c r="B7" s="135" t="s">
        <v>80</v>
      </c>
      <c r="C7" s="135"/>
      <c r="D7" s="135"/>
      <c r="E7" s="135"/>
      <c r="F7" s="48"/>
    </row>
    <row r="8" spans="1:6" ht="36" customHeight="1" x14ac:dyDescent="0.2">
      <c r="A8" s="143" t="s">
        <v>4</v>
      </c>
      <c r="B8" s="144"/>
      <c r="C8" s="144"/>
      <c r="D8" s="144"/>
      <c r="E8" s="144"/>
      <c r="F8" s="24"/>
    </row>
    <row r="9" spans="1:6" ht="36" customHeight="1" x14ac:dyDescent="0.2">
      <c r="A9" s="145" t="s">
        <v>95</v>
      </c>
      <c r="B9" s="146"/>
      <c r="C9" s="146"/>
      <c r="D9" s="146"/>
      <c r="E9" s="146"/>
      <c r="F9" s="24"/>
    </row>
    <row r="10" spans="1:6" ht="24.75" customHeight="1" x14ac:dyDescent="0.2">
      <c r="A10" s="142" t="s">
        <v>96</v>
      </c>
      <c r="B10" s="147"/>
      <c r="C10" s="142"/>
      <c r="D10" s="142"/>
      <c r="E10" s="142"/>
      <c r="F10" s="49"/>
    </row>
    <row r="11" spans="1:6" ht="27" customHeight="1" x14ac:dyDescent="0.2">
      <c r="A11" s="37" t="s">
        <v>33</v>
      </c>
      <c r="B11" s="37" t="s">
        <v>97</v>
      </c>
      <c r="C11" s="37" t="s">
        <v>98</v>
      </c>
      <c r="D11" s="37" t="s">
        <v>68</v>
      </c>
      <c r="E11" s="37" t="s">
        <v>45</v>
      </c>
      <c r="F11" s="50"/>
    </row>
    <row r="12" spans="1:6" s="70" customFormat="1" hidden="1" x14ac:dyDescent="0.2">
      <c r="A12" s="94"/>
      <c r="B12" s="91"/>
      <c r="C12" s="92"/>
      <c r="D12" s="92"/>
      <c r="E12" s="93"/>
      <c r="F12" s="1"/>
    </row>
    <row r="13" spans="1:6" s="70" customFormat="1" ht="25.5" x14ac:dyDescent="0.2">
      <c r="A13" s="94">
        <v>43783</v>
      </c>
      <c r="B13" s="91">
        <v>34.299999999999997</v>
      </c>
      <c r="C13" s="92" t="s">
        <v>239</v>
      </c>
      <c r="D13" s="92" t="s">
        <v>122</v>
      </c>
      <c r="E13" s="93" t="s">
        <v>124</v>
      </c>
      <c r="F13" s="1"/>
    </row>
    <row r="14" spans="1:6" s="70" customFormat="1" x14ac:dyDescent="0.2">
      <c r="A14" s="133" t="s">
        <v>237</v>
      </c>
      <c r="B14" s="91">
        <v>1228.6300000000001</v>
      </c>
      <c r="C14" s="92" t="s">
        <v>238</v>
      </c>
      <c r="D14" s="92" t="s">
        <v>215</v>
      </c>
      <c r="E14" s="93" t="s">
        <v>139</v>
      </c>
      <c r="F14" s="1"/>
    </row>
    <row r="15" spans="1:6" s="70" customFormat="1" x14ac:dyDescent="0.2">
      <c r="A15" s="94">
        <v>43783</v>
      </c>
      <c r="B15" s="91">
        <v>90.03</v>
      </c>
      <c r="C15" s="92" t="s">
        <v>307</v>
      </c>
      <c r="D15" s="92" t="s">
        <v>122</v>
      </c>
      <c r="E15" s="93" t="s">
        <v>139</v>
      </c>
      <c r="F15" s="1"/>
    </row>
    <row r="16" spans="1:6" s="70" customFormat="1" x14ac:dyDescent="0.2">
      <c r="A16" s="94">
        <v>43786</v>
      </c>
      <c r="B16" s="91">
        <v>87.32</v>
      </c>
      <c r="C16" s="92" t="s">
        <v>140</v>
      </c>
      <c r="D16" s="92" t="s">
        <v>122</v>
      </c>
      <c r="E16" s="93" t="s">
        <v>139</v>
      </c>
      <c r="F16" s="1"/>
    </row>
    <row r="17" spans="1:6" s="70" customFormat="1" ht="12.75" customHeight="1" x14ac:dyDescent="0.2">
      <c r="A17" s="94">
        <v>43786</v>
      </c>
      <c r="B17" s="91">
        <v>31.1</v>
      </c>
      <c r="C17" s="92" t="s">
        <v>141</v>
      </c>
      <c r="D17" s="92" t="s">
        <v>122</v>
      </c>
      <c r="E17" s="93" t="s">
        <v>124</v>
      </c>
      <c r="F17" s="1"/>
    </row>
    <row r="18" spans="1:6" s="70" customFormat="1" x14ac:dyDescent="0.2">
      <c r="A18" s="90"/>
      <c r="B18" s="91"/>
      <c r="C18" s="92"/>
      <c r="D18" s="92"/>
      <c r="E18" s="93"/>
      <c r="F18" s="1"/>
    </row>
    <row r="19" spans="1:6" s="70" customFormat="1" hidden="1" x14ac:dyDescent="0.2">
      <c r="A19" s="102"/>
      <c r="B19" s="103"/>
      <c r="C19" s="104"/>
      <c r="D19" s="104"/>
      <c r="E19" s="105"/>
      <c r="F19" s="1"/>
    </row>
    <row r="20" spans="1:6" ht="19.5" customHeight="1" x14ac:dyDescent="0.2">
      <c r="A20" s="106" t="s">
        <v>105</v>
      </c>
      <c r="B20" s="107">
        <f>SUM(B12:B19)</f>
        <v>1471.3799999999999</v>
      </c>
      <c r="C20" s="108" t="str">
        <f>IF(SUBTOTAL(3,B12:B19)=SUBTOTAL(103,B12:B19),'Summary and sign-off'!$A$47,'Summary and sign-off'!$A$48)</f>
        <v>Check - there are no hidden rows with data</v>
      </c>
      <c r="D20" s="141" t="str">
        <f>IF('Summary and sign-off'!F54='Summary and sign-off'!F53,'Summary and sign-off'!A50,'Summary and sign-off'!A49)</f>
        <v>Check - each entry provides sufficient information</v>
      </c>
      <c r="E20" s="141"/>
      <c r="F20" s="48"/>
    </row>
    <row r="21" spans="1:6" ht="10.5" customHeight="1" x14ac:dyDescent="0.2">
      <c r="A21" s="29"/>
      <c r="B21" s="24"/>
      <c r="C21" s="29"/>
      <c r="D21" s="29"/>
      <c r="E21" s="29"/>
      <c r="F21" s="29"/>
    </row>
    <row r="22" spans="1:6" ht="24.75" customHeight="1" x14ac:dyDescent="0.2">
      <c r="A22" s="142" t="s">
        <v>58</v>
      </c>
      <c r="B22" s="142"/>
      <c r="C22" s="142"/>
      <c r="D22" s="142"/>
      <c r="E22" s="142"/>
      <c r="F22" s="49"/>
    </row>
    <row r="23" spans="1:6" ht="27" customHeight="1" x14ac:dyDescent="0.2">
      <c r="A23" s="37" t="s">
        <v>33</v>
      </c>
      <c r="B23" s="37" t="s">
        <v>15</v>
      </c>
      <c r="C23" s="37" t="s">
        <v>99</v>
      </c>
      <c r="D23" s="37" t="s">
        <v>68</v>
      </c>
      <c r="E23" s="37" t="s">
        <v>45</v>
      </c>
      <c r="F23" s="50"/>
    </row>
    <row r="24" spans="1:6" s="70" customFormat="1" hidden="1" x14ac:dyDescent="0.2">
      <c r="A24" s="94"/>
      <c r="B24" s="91"/>
      <c r="C24" s="92"/>
      <c r="D24" s="92"/>
      <c r="E24" s="93"/>
      <c r="F24" s="1"/>
    </row>
    <row r="25" spans="1:6" s="70" customFormat="1" x14ac:dyDescent="0.2">
      <c r="A25" s="94">
        <v>43649</v>
      </c>
      <c r="B25" s="91">
        <v>177.22</v>
      </c>
      <c r="C25" s="92" t="s">
        <v>212</v>
      </c>
      <c r="D25" s="92" t="s">
        <v>157</v>
      </c>
      <c r="E25" s="93" t="s">
        <v>213</v>
      </c>
      <c r="F25" s="1"/>
    </row>
    <row r="26" spans="1:6" s="70" customFormat="1" x14ac:dyDescent="0.2">
      <c r="A26" s="94">
        <v>43649</v>
      </c>
      <c r="B26" s="91">
        <v>164</v>
      </c>
      <c r="C26" s="92" t="s">
        <v>212</v>
      </c>
      <c r="D26" s="92" t="s">
        <v>210</v>
      </c>
      <c r="E26" s="93" t="s">
        <v>213</v>
      </c>
      <c r="F26" s="1"/>
    </row>
    <row r="27" spans="1:6" s="70" customFormat="1" x14ac:dyDescent="0.2">
      <c r="A27" s="94">
        <v>43653</v>
      </c>
      <c r="B27" s="91">
        <v>305.91000000000003</v>
      </c>
      <c r="C27" s="92" t="s">
        <v>214</v>
      </c>
      <c r="D27" s="92" t="s">
        <v>157</v>
      </c>
      <c r="E27" s="93" t="s">
        <v>123</v>
      </c>
      <c r="F27" s="1"/>
    </row>
    <row r="28" spans="1:6" s="70" customFormat="1" ht="25.5" x14ac:dyDescent="0.2">
      <c r="A28" s="94">
        <v>43653</v>
      </c>
      <c r="B28" s="91">
        <v>37.299999999999997</v>
      </c>
      <c r="C28" s="92" t="s">
        <v>160</v>
      </c>
      <c r="D28" s="92" t="s">
        <v>122</v>
      </c>
      <c r="E28" s="93" t="s">
        <v>123</v>
      </c>
      <c r="F28" s="1"/>
    </row>
    <row r="29" spans="1:6" s="70" customFormat="1" ht="25.5" x14ac:dyDescent="0.2">
      <c r="A29" s="94">
        <v>43679</v>
      </c>
      <c r="B29" s="91">
        <v>38.9</v>
      </c>
      <c r="C29" s="92" t="s">
        <v>161</v>
      </c>
      <c r="D29" s="92" t="s">
        <v>122</v>
      </c>
      <c r="E29" s="93" t="s">
        <v>123</v>
      </c>
      <c r="F29" s="1"/>
    </row>
    <row r="30" spans="1:6" s="70" customFormat="1" x14ac:dyDescent="0.2">
      <c r="A30" s="94">
        <v>43679</v>
      </c>
      <c r="B30" s="91">
        <v>678.16</v>
      </c>
      <c r="C30" s="92" t="s">
        <v>298</v>
      </c>
      <c r="D30" s="92" t="s">
        <v>215</v>
      </c>
      <c r="E30" s="93" t="s">
        <v>145</v>
      </c>
      <c r="F30" s="1"/>
    </row>
    <row r="31" spans="1:6" s="70" customFormat="1" x14ac:dyDescent="0.2">
      <c r="A31" s="94">
        <v>43685</v>
      </c>
      <c r="B31" s="91">
        <v>51.4</v>
      </c>
      <c r="C31" s="92" t="s">
        <v>162</v>
      </c>
      <c r="D31" s="92" t="s">
        <v>122</v>
      </c>
      <c r="E31" s="93" t="s">
        <v>124</v>
      </c>
      <c r="F31" s="1"/>
    </row>
    <row r="32" spans="1:6" s="70" customFormat="1" x14ac:dyDescent="0.2">
      <c r="A32" s="133" t="s">
        <v>219</v>
      </c>
      <c r="B32" s="91">
        <v>660.33</v>
      </c>
      <c r="C32" s="92" t="s">
        <v>299</v>
      </c>
      <c r="D32" s="92" t="s">
        <v>215</v>
      </c>
      <c r="E32" s="93" t="s">
        <v>145</v>
      </c>
      <c r="F32" s="1"/>
    </row>
    <row r="33" spans="1:6" s="70" customFormat="1" x14ac:dyDescent="0.2">
      <c r="A33" s="94">
        <v>43688</v>
      </c>
      <c r="B33" s="91">
        <v>35.1</v>
      </c>
      <c r="C33" s="92" t="s">
        <v>163</v>
      </c>
      <c r="D33" s="92" t="s">
        <v>122</v>
      </c>
      <c r="E33" s="93" t="s">
        <v>124</v>
      </c>
      <c r="F33" s="1"/>
    </row>
    <row r="34" spans="1:6" s="70" customFormat="1" ht="25.5" x14ac:dyDescent="0.2">
      <c r="A34" s="94">
        <v>43692</v>
      </c>
      <c r="B34" s="91">
        <v>48.2</v>
      </c>
      <c r="C34" s="92" t="s">
        <v>216</v>
      </c>
      <c r="D34" s="92" t="s">
        <v>122</v>
      </c>
      <c r="E34" s="93" t="s">
        <v>124</v>
      </c>
      <c r="F34" s="1"/>
    </row>
    <row r="35" spans="1:6" s="70" customFormat="1" x14ac:dyDescent="0.2">
      <c r="A35" s="94">
        <v>43692</v>
      </c>
      <c r="B35" s="91">
        <v>432.64</v>
      </c>
      <c r="C35" s="92" t="s">
        <v>217</v>
      </c>
      <c r="D35" s="92" t="s">
        <v>157</v>
      </c>
      <c r="E35" s="93" t="s">
        <v>125</v>
      </c>
      <c r="F35" s="1"/>
    </row>
    <row r="36" spans="1:6" s="70" customFormat="1" x14ac:dyDescent="0.2">
      <c r="A36" s="94">
        <v>43692</v>
      </c>
      <c r="B36" s="91">
        <v>205.2</v>
      </c>
      <c r="C36" s="92" t="s">
        <v>217</v>
      </c>
      <c r="D36" s="92" t="s">
        <v>210</v>
      </c>
      <c r="E36" s="93" t="s">
        <v>125</v>
      </c>
      <c r="F36" s="1"/>
    </row>
    <row r="37" spans="1:6" s="70" customFormat="1" x14ac:dyDescent="0.2">
      <c r="A37" s="94">
        <v>43692</v>
      </c>
      <c r="B37" s="91">
        <v>53.4</v>
      </c>
      <c r="C37" s="92" t="s">
        <v>164</v>
      </c>
      <c r="D37" s="92" t="s">
        <v>122</v>
      </c>
      <c r="E37" s="93" t="s">
        <v>125</v>
      </c>
      <c r="F37" s="1"/>
    </row>
    <row r="38" spans="1:6" s="70" customFormat="1" ht="25.5" x14ac:dyDescent="0.2">
      <c r="A38" s="94">
        <v>43706</v>
      </c>
      <c r="B38" s="91">
        <v>45.7</v>
      </c>
      <c r="C38" s="92" t="s">
        <v>303</v>
      </c>
      <c r="D38" s="92" t="s">
        <v>122</v>
      </c>
      <c r="E38" s="93" t="s">
        <v>124</v>
      </c>
      <c r="F38" s="1"/>
    </row>
    <row r="39" spans="1:6" s="70" customFormat="1" ht="25.5" x14ac:dyDescent="0.2">
      <c r="A39" s="133" t="s">
        <v>218</v>
      </c>
      <c r="B39" s="91">
        <v>522.72</v>
      </c>
      <c r="C39" s="92" t="s">
        <v>308</v>
      </c>
      <c r="D39" s="92" t="s">
        <v>215</v>
      </c>
      <c r="E39" s="93" t="s">
        <v>144</v>
      </c>
      <c r="F39" s="1"/>
    </row>
    <row r="40" spans="1:6" s="70" customFormat="1" ht="25.5" x14ac:dyDescent="0.2">
      <c r="A40" s="94">
        <v>43710</v>
      </c>
      <c r="B40" s="91">
        <v>43</v>
      </c>
      <c r="C40" s="92" t="s">
        <v>304</v>
      </c>
      <c r="D40" s="92" t="s">
        <v>122</v>
      </c>
      <c r="E40" s="93" t="s">
        <v>124</v>
      </c>
      <c r="F40" s="1"/>
    </row>
    <row r="41" spans="1:6" s="70" customFormat="1" x14ac:dyDescent="0.2">
      <c r="A41" s="94">
        <v>43721</v>
      </c>
      <c r="B41" s="91">
        <v>718.75</v>
      </c>
      <c r="C41" s="92" t="s">
        <v>197</v>
      </c>
      <c r="D41" s="92" t="s">
        <v>198</v>
      </c>
      <c r="E41" s="93" t="s">
        <v>144</v>
      </c>
      <c r="F41" s="1"/>
    </row>
    <row r="42" spans="1:6" s="70" customFormat="1" x14ac:dyDescent="0.2">
      <c r="A42" s="94">
        <v>43723</v>
      </c>
      <c r="B42" s="91">
        <v>305.91000000000003</v>
      </c>
      <c r="C42" s="92" t="s">
        <v>220</v>
      </c>
      <c r="D42" s="92" t="s">
        <v>157</v>
      </c>
      <c r="E42" s="93" t="s">
        <v>124</v>
      </c>
      <c r="F42" s="1"/>
    </row>
    <row r="43" spans="1:6" s="70" customFormat="1" x14ac:dyDescent="0.2">
      <c r="A43" s="94">
        <v>43723</v>
      </c>
      <c r="B43" s="91">
        <v>38.5</v>
      </c>
      <c r="C43" s="92" t="s">
        <v>165</v>
      </c>
      <c r="D43" s="92" t="s">
        <v>122</v>
      </c>
      <c r="E43" s="93" t="s">
        <v>124</v>
      </c>
      <c r="F43" s="1"/>
    </row>
    <row r="44" spans="1:6" s="70" customFormat="1" ht="25.5" x14ac:dyDescent="0.2">
      <c r="A44" s="94">
        <v>43727</v>
      </c>
      <c r="B44" s="91">
        <v>39</v>
      </c>
      <c r="C44" s="92" t="s">
        <v>166</v>
      </c>
      <c r="D44" s="92" t="s">
        <v>128</v>
      </c>
      <c r="E44" s="93" t="s">
        <v>124</v>
      </c>
      <c r="F44" s="1"/>
    </row>
    <row r="45" spans="1:6" s="70" customFormat="1" x14ac:dyDescent="0.2">
      <c r="A45" s="94">
        <v>43727</v>
      </c>
      <c r="B45" s="91">
        <v>546.48</v>
      </c>
      <c r="C45" s="92" t="s">
        <v>300</v>
      </c>
      <c r="D45" s="92" t="s">
        <v>215</v>
      </c>
      <c r="E45" s="93" t="s">
        <v>125</v>
      </c>
      <c r="F45" s="1"/>
    </row>
    <row r="46" spans="1:6" s="70" customFormat="1" x14ac:dyDescent="0.2">
      <c r="A46" s="94">
        <v>43740</v>
      </c>
      <c r="B46" s="91">
        <v>39.4</v>
      </c>
      <c r="C46" s="92" t="s">
        <v>167</v>
      </c>
      <c r="D46" s="92" t="s">
        <v>122</v>
      </c>
      <c r="E46" s="93" t="s">
        <v>124</v>
      </c>
      <c r="F46" s="1"/>
    </row>
    <row r="47" spans="1:6" s="70" customFormat="1" x14ac:dyDescent="0.2">
      <c r="A47" s="133" t="s">
        <v>221</v>
      </c>
      <c r="B47" s="91">
        <v>672.21</v>
      </c>
      <c r="C47" s="92" t="s">
        <v>223</v>
      </c>
      <c r="D47" s="92" t="s">
        <v>215</v>
      </c>
      <c r="E47" s="93" t="s">
        <v>222</v>
      </c>
      <c r="F47" s="1"/>
    </row>
    <row r="48" spans="1:6" s="70" customFormat="1" x14ac:dyDescent="0.2">
      <c r="A48" s="94">
        <v>43740</v>
      </c>
      <c r="B48" s="91">
        <v>148</v>
      </c>
      <c r="C48" s="92" t="s">
        <v>223</v>
      </c>
      <c r="D48" s="92" t="s">
        <v>210</v>
      </c>
      <c r="E48" s="93" t="s">
        <v>224</v>
      </c>
      <c r="F48" s="1"/>
    </row>
    <row r="49" spans="1:6" s="70" customFormat="1" ht="25.5" x14ac:dyDescent="0.2">
      <c r="A49" s="94">
        <v>43754</v>
      </c>
      <c r="B49" s="91">
        <v>39</v>
      </c>
      <c r="C49" s="92" t="s">
        <v>302</v>
      </c>
      <c r="D49" s="92" t="s">
        <v>128</v>
      </c>
      <c r="E49" s="93" t="s">
        <v>124</v>
      </c>
      <c r="F49" s="1"/>
    </row>
    <row r="50" spans="1:6" s="70" customFormat="1" x14ac:dyDescent="0.2">
      <c r="A50" s="94">
        <v>43754</v>
      </c>
      <c r="B50" s="91">
        <v>255.42</v>
      </c>
      <c r="C50" s="92" t="s">
        <v>225</v>
      </c>
      <c r="D50" s="92" t="s">
        <v>215</v>
      </c>
      <c r="E50" s="93" t="s">
        <v>134</v>
      </c>
      <c r="F50" s="1"/>
    </row>
    <row r="51" spans="1:6" s="70" customFormat="1" x14ac:dyDescent="0.2">
      <c r="A51" s="94">
        <v>43754</v>
      </c>
      <c r="B51" s="91">
        <v>25.2</v>
      </c>
      <c r="C51" s="92" t="s">
        <v>168</v>
      </c>
      <c r="D51" s="92" t="s">
        <v>122</v>
      </c>
      <c r="E51" s="93" t="s">
        <v>134</v>
      </c>
      <c r="F51" s="1"/>
    </row>
    <row r="52" spans="1:6" s="70" customFormat="1" ht="25.5" x14ac:dyDescent="0.2">
      <c r="A52" s="94">
        <v>43755</v>
      </c>
      <c r="B52" s="91">
        <v>53.8</v>
      </c>
      <c r="C52" s="92" t="s">
        <v>228</v>
      </c>
      <c r="D52" s="92" t="s">
        <v>122</v>
      </c>
      <c r="E52" s="93" t="s">
        <v>124</v>
      </c>
      <c r="F52" s="1"/>
    </row>
    <row r="53" spans="1:6" s="70" customFormat="1" x14ac:dyDescent="0.2">
      <c r="A53" s="133" t="s">
        <v>226</v>
      </c>
      <c r="B53" s="91">
        <v>305.91000000000003</v>
      </c>
      <c r="C53" s="92" t="s">
        <v>227</v>
      </c>
      <c r="D53" s="92" t="s">
        <v>215</v>
      </c>
      <c r="E53" s="93" t="s">
        <v>144</v>
      </c>
      <c r="F53" s="1"/>
    </row>
    <row r="54" spans="1:6" s="70" customFormat="1" ht="25.5" x14ac:dyDescent="0.2">
      <c r="A54" s="94">
        <v>43759</v>
      </c>
      <c r="B54" s="91">
        <v>48.8</v>
      </c>
      <c r="C54" s="92" t="s">
        <v>229</v>
      </c>
      <c r="D54" s="92" t="s">
        <v>122</v>
      </c>
      <c r="E54" s="93" t="s">
        <v>124</v>
      </c>
      <c r="F54" s="1"/>
    </row>
    <row r="55" spans="1:6" s="70" customFormat="1" ht="25.5" x14ac:dyDescent="0.2">
      <c r="A55" s="94">
        <v>43760</v>
      </c>
      <c r="B55" s="91">
        <v>46</v>
      </c>
      <c r="C55" s="92" t="s">
        <v>169</v>
      </c>
      <c r="D55" s="92" t="s">
        <v>122</v>
      </c>
      <c r="E55" s="93" t="s">
        <v>124</v>
      </c>
      <c r="F55" s="1"/>
    </row>
    <row r="56" spans="1:6" s="70" customFormat="1" x14ac:dyDescent="0.2">
      <c r="A56" s="133" t="s">
        <v>230</v>
      </c>
      <c r="B56" s="91">
        <v>493.02</v>
      </c>
      <c r="C56" s="92" t="s">
        <v>231</v>
      </c>
      <c r="D56" s="92" t="s">
        <v>215</v>
      </c>
      <c r="E56" s="93" t="s">
        <v>144</v>
      </c>
      <c r="F56" s="1"/>
    </row>
    <row r="57" spans="1:6" s="70" customFormat="1" ht="25.5" x14ac:dyDescent="0.2">
      <c r="A57" s="94">
        <v>43762</v>
      </c>
      <c r="B57" s="91">
        <v>53.1</v>
      </c>
      <c r="C57" s="92" t="s">
        <v>170</v>
      </c>
      <c r="D57" s="92" t="s">
        <v>122</v>
      </c>
      <c r="E57" s="93" t="s">
        <v>124</v>
      </c>
      <c r="F57" s="1"/>
    </row>
    <row r="58" spans="1:6" s="70" customFormat="1" x14ac:dyDescent="0.2">
      <c r="A58" s="94">
        <v>43769</v>
      </c>
      <c r="B58" s="91">
        <v>48.3</v>
      </c>
      <c r="C58" s="92" t="s">
        <v>171</v>
      </c>
      <c r="D58" s="92" t="s">
        <v>122</v>
      </c>
      <c r="E58" s="93" t="s">
        <v>124</v>
      </c>
      <c r="F58" s="1"/>
    </row>
    <row r="59" spans="1:6" s="70" customFormat="1" x14ac:dyDescent="0.2">
      <c r="A59" s="133" t="s">
        <v>232</v>
      </c>
      <c r="B59" s="91">
        <v>845.46</v>
      </c>
      <c r="C59" s="92" t="s">
        <v>233</v>
      </c>
      <c r="D59" s="92" t="s">
        <v>215</v>
      </c>
      <c r="E59" s="93" t="s">
        <v>144</v>
      </c>
      <c r="F59" s="1"/>
    </row>
    <row r="60" spans="1:6" s="70" customFormat="1" x14ac:dyDescent="0.2">
      <c r="A60" s="94">
        <v>43773</v>
      </c>
      <c r="B60" s="91">
        <v>62.7</v>
      </c>
      <c r="C60" s="92" t="s">
        <v>172</v>
      </c>
      <c r="D60" s="92" t="s">
        <v>122</v>
      </c>
      <c r="E60" s="93" t="s">
        <v>124</v>
      </c>
      <c r="F60" s="1"/>
    </row>
    <row r="61" spans="1:6" s="70" customFormat="1" x14ac:dyDescent="0.2">
      <c r="A61" s="94">
        <v>43774</v>
      </c>
      <c r="B61" s="91">
        <v>37.5</v>
      </c>
      <c r="C61" s="92" t="s">
        <v>173</v>
      </c>
      <c r="D61" s="92" t="s">
        <v>122</v>
      </c>
      <c r="E61" s="93" t="s">
        <v>124</v>
      </c>
      <c r="F61" s="1"/>
    </row>
    <row r="62" spans="1:6" s="70" customFormat="1" x14ac:dyDescent="0.2">
      <c r="A62" s="94">
        <v>43774</v>
      </c>
      <c r="B62" s="91">
        <v>423.73</v>
      </c>
      <c r="C62" s="92" t="s">
        <v>234</v>
      </c>
      <c r="D62" s="92" t="s">
        <v>215</v>
      </c>
      <c r="E62" s="93" t="s">
        <v>235</v>
      </c>
      <c r="F62" s="1"/>
    </row>
    <row r="63" spans="1:6" s="70" customFormat="1" x14ac:dyDescent="0.2">
      <c r="A63" s="133" t="s">
        <v>236</v>
      </c>
      <c r="B63" s="91">
        <v>374.22</v>
      </c>
      <c r="C63" s="92" t="s">
        <v>212</v>
      </c>
      <c r="D63" s="92" t="s">
        <v>215</v>
      </c>
      <c r="E63" s="93" t="s">
        <v>205</v>
      </c>
      <c r="F63" s="1"/>
    </row>
    <row r="64" spans="1:6" s="70" customFormat="1" x14ac:dyDescent="0.2">
      <c r="A64" s="133">
        <v>43775</v>
      </c>
      <c r="B64" s="91">
        <v>163.80000000000001</v>
      </c>
      <c r="C64" s="92" t="s">
        <v>212</v>
      </c>
      <c r="D64" s="92" t="s">
        <v>210</v>
      </c>
      <c r="E64" s="93" t="s">
        <v>205</v>
      </c>
      <c r="F64" s="1"/>
    </row>
    <row r="65" spans="1:6" s="70" customFormat="1" ht="25.5" x14ac:dyDescent="0.2">
      <c r="A65" s="94">
        <v>43789</v>
      </c>
      <c r="B65" s="91">
        <v>49.4</v>
      </c>
      <c r="C65" s="92" t="s">
        <v>174</v>
      </c>
      <c r="D65" s="92" t="s">
        <v>122</v>
      </c>
      <c r="E65" s="93" t="s">
        <v>124</v>
      </c>
      <c r="F65" s="1"/>
    </row>
    <row r="66" spans="1:6" s="70" customFormat="1" x14ac:dyDescent="0.2">
      <c r="A66" s="133" t="s">
        <v>240</v>
      </c>
      <c r="B66" s="91">
        <v>660.33</v>
      </c>
      <c r="C66" s="92" t="s">
        <v>241</v>
      </c>
      <c r="D66" s="92" t="s">
        <v>215</v>
      </c>
      <c r="E66" s="93" t="s">
        <v>144</v>
      </c>
      <c r="F66" s="1"/>
    </row>
    <row r="67" spans="1:6" s="70" customFormat="1" ht="25.5" x14ac:dyDescent="0.2">
      <c r="A67" s="94">
        <v>43789</v>
      </c>
      <c r="B67" s="91">
        <v>92.5</v>
      </c>
      <c r="C67" s="92" t="s">
        <v>175</v>
      </c>
      <c r="D67" s="92" t="s">
        <v>122</v>
      </c>
      <c r="E67" s="93" t="s">
        <v>144</v>
      </c>
      <c r="F67" s="1"/>
    </row>
    <row r="68" spans="1:6" s="70" customFormat="1" x14ac:dyDescent="0.2">
      <c r="A68" s="94">
        <v>43789</v>
      </c>
      <c r="B68" s="91">
        <v>54.4</v>
      </c>
      <c r="C68" s="92" t="s">
        <v>176</v>
      </c>
      <c r="D68" s="92" t="s">
        <v>122</v>
      </c>
      <c r="E68" s="93" t="s">
        <v>144</v>
      </c>
      <c r="F68" s="1"/>
    </row>
    <row r="69" spans="1:6" s="70" customFormat="1" x14ac:dyDescent="0.2">
      <c r="A69" s="94">
        <v>43790</v>
      </c>
      <c r="B69" s="91">
        <v>613</v>
      </c>
      <c r="C69" s="92" t="s">
        <v>242</v>
      </c>
      <c r="D69" s="92" t="s">
        <v>215</v>
      </c>
      <c r="E69" s="93" t="s">
        <v>124</v>
      </c>
      <c r="F69" s="1"/>
    </row>
    <row r="70" spans="1:6" s="70" customFormat="1" ht="25.5" x14ac:dyDescent="0.2">
      <c r="A70" s="94">
        <v>43790</v>
      </c>
      <c r="B70" s="91">
        <v>52.3</v>
      </c>
      <c r="C70" s="92" t="s">
        <v>177</v>
      </c>
      <c r="D70" s="92" t="s">
        <v>122</v>
      </c>
      <c r="E70" s="93" t="s">
        <v>124</v>
      </c>
      <c r="F70" s="1"/>
    </row>
    <row r="71" spans="1:6" s="70" customFormat="1" ht="25.5" x14ac:dyDescent="0.2">
      <c r="A71" s="94">
        <v>43790</v>
      </c>
      <c r="B71" s="91">
        <v>49.1</v>
      </c>
      <c r="C71" s="92" t="s">
        <v>178</v>
      </c>
      <c r="D71" s="92" t="s">
        <v>122</v>
      </c>
      <c r="E71" s="93" t="s">
        <v>123</v>
      </c>
      <c r="F71" s="1"/>
    </row>
    <row r="72" spans="1:6" s="70" customFormat="1" ht="25.5" x14ac:dyDescent="0.2">
      <c r="A72" s="94">
        <v>43794</v>
      </c>
      <c r="B72" s="91">
        <v>50.9</v>
      </c>
      <c r="C72" s="92" t="s">
        <v>179</v>
      </c>
      <c r="D72" s="92" t="s">
        <v>122</v>
      </c>
      <c r="E72" s="93" t="s">
        <v>124</v>
      </c>
      <c r="F72" s="1"/>
    </row>
    <row r="73" spans="1:6" s="70" customFormat="1" ht="25.5" x14ac:dyDescent="0.2">
      <c r="A73" s="94">
        <v>43795</v>
      </c>
      <c r="B73" s="91">
        <v>43</v>
      </c>
      <c r="C73" s="92" t="s">
        <v>180</v>
      </c>
      <c r="D73" s="92" t="s">
        <v>122</v>
      </c>
      <c r="E73" s="93" t="s">
        <v>124</v>
      </c>
      <c r="F73" s="1"/>
    </row>
    <row r="74" spans="1:6" s="70" customFormat="1" ht="25.5" x14ac:dyDescent="0.2">
      <c r="A74" s="133" t="s">
        <v>243</v>
      </c>
      <c r="B74" s="91">
        <v>334.62</v>
      </c>
      <c r="C74" s="92" t="s">
        <v>244</v>
      </c>
      <c r="D74" s="92" t="s">
        <v>215</v>
      </c>
      <c r="E74" s="93" t="s">
        <v>145</v>
      </c>
      <c r="F74" s="1"/>
    </row>
    <row r="75" spans="1:6" s="70" customFormat="1" ht="25.5" x14ac:dyDescent="0.2">
      <c r="A75" s="94">
        <v>43795</v>
      </c>
      <c r="B75" s="91">
        <v>41.5</v>
      </c>
      <c r="C75" s="92" t="s">
        <v>181</v>
      </c>
      <c r="D75" s="92" t="s">
        <v>122</v>
      </c>
      <c r="E75" s="93" t="s">
        <v>145</v>
      </c>
      <c r="F75" s="1"/>
    </row>
    <row r="76" spans="1:6" s="70" customFormat="1" ht="25.5" x14ac:dyDescent="0.2">
      <c r="A76" s="94">
        <v>43796</v>
      </c>
      <c r="B76" s="91">
        <v>46.8</v>
      </c>
      <c r="C76" s="92" t="s">
        <v>182</v>
      </c>
      <c r="D76" s="92" t="s">
        <v>122</v>
      </c>
      <c r="E76" s="93" t="s">
        <v>124</v>
      </c>
      <c r="F76" s="1"/>
    </row>
    <row r="77" spans="1:6" s="70" customFormat="1" ht="25.5" x14ac:dyDescent="0.2">
      <c r="A77" s="94">
        <v>43804</v>
      </c>
      <c r="B77" s="91">
        <v>46.1</v>
      </c>
      <c r="C77" s="92" t="s">
        <v>183</v>
      </c>
      <c r="D77" s="92" t="s">
        <v>122</v>
      </c>
      <c r="E77" s="93" t="s">
        <v>124</v>
      </c>
      <c r="F77" s="1"/>
    </row>
    <row r="78" spans="1:6" s="70" customFormat="1" x14ac:dyDescent="0.2">
      <c r="A78" s="133" t="s">
        <v>245</v>
      </c>
      <c r="B78" s="91">
        <v>413.82</v>
      </c>
      <c r="C78" s="92" t="s">
        <v>246</v>
      </c>
      <c r="D78" s="92" t="s">
        <v>215</v>
      </c>
      <c r="E78" s="93" t="s">
        <v>145</v>
      </c>
      <c r="F78" s="1"/>
    </row>
    <row r="79" spans="1:6" s="70" customFormat="1" x14ac:dyDescent="0.2">
      <c r="A79" s="94">
        <v>43805</v>
      </c>
      <c r="B79" s="91">
        <v>28.2</v>
      </c>
      <c r="C79" s="92" t="s">
        <v>148</v>
      </c>
      <c r="D79" s="92" t="s">
        <v>122</v>
      </c>
      <c r="E79" s="93" t="s">
        <v>145</v>
      </c>
      <c r="F79" s="1"/>
    </row>
    <row r="80" spans="1:6" s="70" customFormat="1" x14ac:dyDescent="0.2">
      <c r="A80" s="94">
        <v>43805</v>
      </c>
      <c r="B80" s="91">
        <v>13.72</v>
      </c>
      <c r="C80" s="92" t="s">
        <v>149</v>
      </c>
      <c r="D80" s="92" t="s">
        <v>122</v>
      </c>
      <c r="E80" s="93" t="s">
        <v>145</v>
      </c>
      <c r="F80" s="1"/>
    </row>
    <row r="81" spans="1:6" s="70" customFormat="1" ht="25.5" x14ac:dyDescent="0.2">
      <c r="A81" s="94">
        <v>43808</v>
      </c>
      <c r="B81" s="91">
        <v>47.5</v>
      </c>
      <c r="C81" s="92" t="s">
        <v>184</v>
      </c>
      <c r="D81" s="92" t="s">
        <v>122</v>
      </c>
      <c r="E81" s="93" t="s">
        <v>124</v>
      </c>
      <c r="F81" s="1"/>
    </row>
    <row r="82" spans="1:6" s="70" customFormat="1" ht="25.5" x14ac:dyDescent="0.2">
      <c r="A82" s="94">
        <v>43811</v>
      </c>
      <c r="B82" s="91">
        <v>47.9</v>
      </c>
      <c r="C82" s="92" t="s">
        <v>185</v>
      </c>
      <c r="D82" s="92" t="s">
        <v>122</v>
      </c>
      <c r="E82" s="93" t="s">
        <v>124</v>
      </c>
      <c r="F82" s="1"/>
    </row>
    <row r="83" spans="1:6" s="70" customFormat="1" x14ac:dyDescent="0.2">
      <c r="A83" s="94">
        <v>43811</v>
      </c>
      <c r="B83" s="91">
        <v>741.52</v>
      </c>
      <c r="C83" s="92" t="s">
        <v>247</v>
      </c>
      <c r="D83" s="92" t="s">
        <v>215</v>
      </c>
      <c r="E83" s="93" t="s">
        <v>125</v>
      </c>
      <c r="F83" s="1"/>
    </row>
    <row r="84" spans="1:6" s="70" customFormat="1" ht="25.5" x14ac:dyDescent="0.2">
      <c r="A84" s="94">
        <v>43811</v>
      </c>
      <c r="B84" s="91">
        <v>84.2</v>
      </c>
      <c r="C84" s="92" t="s">
        <v>186</v>
      </c>
      <c r="D84" s="92" t="s">
        <v>122</v>
      </c>
      <c r="E84" s="93" t="s">
        <v>152</v>
      </c>
      <c r="F84" s="1"/>
    </row>
    <row r="85" spans="1:6" s="70" customFormat="1" x14ac:dyDescent="0.2">
      <c r="A85" s="94">
        <v>43811</v>
      </c>
      <c r="B85" s="91">
        <v>81</v>
      </c>
      <c r="C85" s="92" t="s">
        <v>153</v>
      </c>
      <c r="D85" s="92" t="s">
        <v>122</v>
      </c>
      <c r="E85" s="93" t="s">
        <v>152</v>
      </c>
      <c r="F85" s="1"/>
    </row>
    <row r="86" spans="1:6" s="70" customFormat="1" ht="25.5" x14ac:dyDescent="0.2">
      <c r="A86" s="94">
        <v>43811</v>
      </c>
      <c r="B86" s="91">
        <v>92.9</v>
      </c>
      <c r="C86" s="92" t="s">
        <v>187</v>
      </c>
      <c r="D86" s="92" t="s">
        <v>122</v>
      </c>
      <c r="E86" s="93" t="s">
        <v>124</v>
      </c>
      <c r="F86" s="1"/>
    </row>
    <row r="87" spans="1:6" s="70" customFormat="1" x14ac:dyDescent="0.2">
      <c r="A87" s="94">
        <v>43854</v>
      </c>
      <c r="B87" s="91">
        <v>354.42</v>
      </c>
      <c r="C87" s="92" t="s">
        <v>248</v>
      </c>
      <c r="D87" s="92" t="s">
        <v>215</v>
      </c>
      <c r="E87" s="93" t="s">
        <v>154</v>
      </c>
      <c r="F87" s="1"/>
    </row>
    <row r="88" spans="1:6" s="70" customFormat="1" x14ac:dyDescent="0.2">
      <c r="A88" s="94">
        <v>43854</v>
      </c>
      <c r="B88" s="91">
        <v>27.3</v>
      </c>
      <c r="C88" s="92" t="s">
        <v>301</v>
      </c>
      <c r="D88" s="92" t="s">
        <v>122</v>
      </c>
      <c r="E88" s="93" t="s">
        <v>154</v>
      </c>
      <c r="F88" s="1"/>
    </row>
    <row r="89" spans="1:6" s="70" customFormat="1" ht="25.5" x14ac:dyDescent="0.2">
      <c r="A89" s="94">
        <v>43865</v>
      </c>
      <c r="B89" s="91">
        <v>46</v>
      </c>
      <c r="C89" s="92" t="s">
        <v>188</v>
      </c>
      <c r="D89" s="92" t="s">
        <v>122</v>
      </c>
      <c r="E89" s="93" t="s">
        <v>124</v>
      </c>
      <c r="F89" s="1"/>
    </row>
    <row r="90" spans="1:6" s="70" customFormat="1" x14ac:dyDescent="0.2">
      <c r="A90" s="133" t="s">
        <v>249</v>
      </c>
      <c r="B90" s="91">
        <v>845.47</v>
      </c>
      <c r="C90" s="92" t="s">
        <v>209</v>
      </c>
      <c r="D90" s="92" t="s">
        <v>215</v>
      </c>
      <c r="E90" s="93" t="s">
        <v>222</v>
      </c>
      <c r="F90" s="1"/>
    </row>
    <row r="91" spans="1:6" s="70" customFormat="1" x14ac:dyDescent="0.2">
      <c r="A91" s="94">
        <v>43865</v>
      </c>
      <c r="B91" s="91">
        <v>336.4</v>
      </c>
      <c r="C91" s="92" t="s">
        <v>209</v>
      </c>
      <c r="D91" s="92" t="s">
        <v>210</v>
      </c>
      <c r="E91" s="93" t="s">
        <v>211</v>
      </c>
      <c r="F91" s="1"/>
    </row>
    <row r="92" spans="1:6" s="70" customFormat="1" ht="25.5" x14ac:dyDescent="0.2">
      <c r="A92" s="94">
        <v>43870</v>
      </c>
      <c r="B92" s="91">
        <v>28.4</v>
      </c>
      <c r="C92" s="92" t="s">
        <v>189</v>
      </c>
      <c r="D92" s="92" t="s">
        <v>122</v>
      </c>
      <c r="E92" s="93" t="s">
        <v>124</v>
      </c>
      <c r="F92" s="1"/>
    </row>
    <row r="93" spans="1:6" s="70" customFormat="1" ht="25.5" x14ac:dyDescent="0.2">
      <c r="A93" s="94">
        <v>43889</v>
      </c>
      <c r="B93" s="91">
        <v>35.700000000000003</v>
      </c>
      <c r="C93" s="92" t="s">
        <v>252</v>
      </c>
      <c r="D93" s="92" t="s">
        <v>122</v>
      </c>
      <c r="E93" s="93" t="s">
        <v>124</v>
      </c>
      <c r="F93" s="1"/>
    </row>
    <row r="94" spans="1:6" s="70" customFormat="1" x14ac:dyDescent="0.2">
      <c r="A94" s="94">
        <v>43889</v>
      </c>
      <c r="B94" s="91">
        <v>413.83</v>
      </c>
      <c r="C94" s="92" t="s">
        <v>250</v>
      </c>
      <c r="D94" s="92" t="s">
        <v>215</v>
      </c>
      <c r="E94" s="93" t="s">
        <v>251</v>
      </c>
      <c r="F94" s="1"/>
    </row>
    <row r="95" spans="1:6" s="70" customFormat="1" ht="38.25" x14ac:dyDescent="0.2">
      <c r="A95" s="94">
        <v>43893</v>
      </c>
      <c r="B95" s="91">
        <v>48.1</v>
      </c>
      <c r="C95" s="92" t="s">
        <v>190</v>
      </c>
      <c r="D95" s="92" t="s">
        <v>122</v>
      </c>
      <c r="E95" s="93" t="s">
        <v>124</v>
      </c>
      <c r="F95" s="1"/>
    </row>
    <row r="96" spans="1:6" s="70" customFormat="1" ht="38.25" x14ac:dyDescent="0.2">
      <c r="A96" s="133" t="s">
        <v>253</v>
      </c>
      <c r="B96" s="91">
        <v>443.52</v>
      </c>
      <c r="C96" s="92" t="s">
        <v>254</v>
      </c>
      <c r="D96" s="92" t="s">
        <v>215</v>
      </c>
      <c r="E96" s="93" t="s">
        <v>145</v>
      </c>
      <c r="F96" s="1"/>
    </row>
    <row r="97" spans="1:6" s="70" customFormat="1" x14ac:dyDescent="0.2">
      <c r="A97" s="94">
        <v>43894</v>
      </c>
      <c r="B97" s="91">
        <v>40.200000000000003</v>
      </c>
      <c r="C97" s="92" t="s">
        <v>155</v>
      </c>
      <c r="D97" s="92" t="s">
        <v>122</v>
      </c>
      <c r="E97" s="93" t="s">
        <v>145</v>
      </c>
      <c r="F97" s="1"/>
    </row>
    <row r="98" spans="1:6" s="70" customFormat="1" x14ac:dyDescent="0.2">
      <c r="A98" s="94">
        <v>43896</v>
      </c>
      <c r="B98" s="91">
        <v>36.9</v>
      </c>
      <c r="C98" s="92" t="s">
        <v>191</v>
      </c>
      <c r="D98" s="92" t="s">
        <v>122</v>
      </c>
      <c r="E98" s="93" t="s">
        <v>124</v>
      </c>
      <c r="F98" s="1"/>
    </row>
    <row r="99" spans="1:6" s="70" customFormat="1" ht="25.5" x14ac:dyDescent="0.2">
      <c r="A99" s="94">
        <v>43902</v>
      </c>
      <c r="B99" s="91">
        <v>44</v>
      </c>
      <c r="C99" s="92" t="s">
        <v>192</v>
      </c>
      <c r="D99" s="92" t="s">
        <v>122</v>
      </c>
      <c r="E99" s="93" t="s">
        <v>124</v>
      </c>
      <c r="F99" s="1"/>
    </row>
    <row r="100" spans="1:6" s="70" customFormat="1" x14ac:dyDescent="0.2">
      <c r="A100" s="133" t="s">
        <v>255</v>
      </c>
      <c r="B100" s="91">
        <v>618.76</v>
      </c>
      <c r="C100" s="92" t="s">
        <v>256</v>
      </c>
      <c r="D100" s="92" t="s">
        <v>215</v>
      </c>
      <c r="E100" s="93" t="s">
        <v>145</v>
      </c>
      <c r="F100" s="1"/>
    </row>
    <row r="101" spans="1:6" s="70" customFormat="1" x14ac:dyDescent="0.2">
      <c r="A101" s="94">
        <v>43903</v>
      </c>
      <c r="B101" s="91">
        <v>34</v>
      </c>
      <c r="C101" s="92" t="s">
        <v>193</v>
      </c>
      <c r="D101" s="92" t="s">
        <v>156</v>
      </c>
      <c r="E101" s="93" t="s">
        <v>145</v>
      </c>
      <c r="F101" s="1"/>
    </row>
    <row r="102" spans="1:6" s="70" customFormat="1" x14ac:dyDescent="0.2">
      <c r="A102" s="94">
        <v>43905</v>
      </c>
      <c r="B102" s="91">
        <v>129</v>
      </c>
      <c r="C102" s="92" t="s">
        <v>158</v>
      </c>
      <c r="D102" s="92" t="s">
        <v>157</v>
      </c>
      <c r="E102" s="93" t="s">
        <v>124</v>
      </c>
      <c r="F102" s="1"/>
    </row>
    <row r="103" spans="1:6" s="70" customFormat="1" ht="25.5" x14ac:dyDescent="0.2">
      <c r="A103" s="94">
        <v>43905</v>
      </c>
      <c r="B103" s="91">
        <v>31.8</v>
      </c>
      <c r="C103" s="92" t="s">
        <v>194</v>
      </c>
      <c r="D103" s="92" t="s">
        <v>122</v>
      </c>
      <c r="E103" s="93" t="s">
        <v>124</v>
      </c>
      <c r="F103" s="1"/>
    </row>
    <row r="104" spans="1:6" s="70" customFormat="1" x14ac:dyDescent="0.2">
      <c r="A104" s="94">
        <v>44001</v>
      </c>
      <c r="B104" s="91">
        <v>80.400000000000006</v>
      </c>
      <c r="C104" s="92" t="s">
        <v>159</v>
      </c>
      <c r="D104" s="92" t="s">
        <v>122</v>
      </c>
      <c r="E104" s="93" t="s">
        <v>145</v>
      </c>
      <c r="F104" s="1"/>
    </row>
    <row r="105" spans="1:6" s="70" customFormat="1" x14ac:dyDescent="0.2">
      <c r="A105" s="133" t="s">
        <v>257</v>
      </c>
      <c r="B105" s="91">
        <v>708.02</v>
      </c>
      <c r="C105" s="92" t="s">
        <v>258</v>
      </c>
      <c r="D105" s="92" t="s">
        <v>215</v>
      </c>
      <c r="E105" s="93" t="s">
        <v>145</v>
      </c>
      <c r="F105" s="1"/>
    </row>
    <row r="106" spans="1:6" s="70" customFormat="1" x14ac:dyDescent="0.2">
      <c r="A106" s="94">
        <v>44011</v>
      </c>
      <c r="B106" s="91">
        <v>119.99</v>
      </c>
      <c r="C106" s="92" t="s">
        <v>195</v>
      </c>
      <c r="D106" s="92" t="s">
        <v>122</v>
      </c>
      <c r="E106" s="93" t="s">
        <v>145</v>
      </c>
      <c r="F106" s="1"/>
    </row>
    <row r="107" spans="1:6" s="70" customFormat="1" x14ac:dyDescent="0.2">
      <c r="A107" s="94">
        <v>44011</v>
      </c>
      <c r="B107" s="91">
        <v>40.5</v>
      </c>
      <c r="C107" s="92" t="s">
        <v>196</v>
      </c>
      <c r="D107" s="92" t="s">
        <v>122</v>
      </c>
      <c r="E107" s="93" t="s">
        <v>124</v>
      </c>
      <c r="F107" s="1"/>
    </row>
    <row r="108" spans="1:6" s="70" customFormat="1" x14ac:dyDescent="0.2">
      <c r="A108" s="94"/>
      <c r="B108" s="91"/>
      <c r="C108" s="92"/>
      <c r="D108" s="92"/>
      <c r="E108" s="93"/>
      <c r="F108" s="1"/>
    </row>
    <row r="109" spans="1:6" s="70" customFormat="1" hidden="1" x14ac:dyDescent="0.2">
      <c r="A109" s="94"/>
      <c r="B109" s="91"/>
      <c r="C109" s="92"/>
      <c r="D109" s="92"/>
      <c r="E109" s="93"/>
      <c r="F109" s="1"/>
    </row>
    <row r="110" spans="1:6" ht="19.5" customHeight="1" x14ac:dyDescent="0.2">
      <c r="A110" s="106" t="s">
        <v>106</v>
      </c>
      <c r="B110" s="107">
        <f>SUM(B24:B109)</f>
        <v>17430.810000000001</v>
      </c>
      <c r="C110" s="108" t="str">
        <f>IF(SUBTOTAL(3,B24:B109)=SUBTOTAL(103,B24:B109),'Summary and sign-off'!$A$47,'Summary and sign-off'!$A$48)</f>
        <v>Check - there are no hidden rows with data</v>
      </c>
      <c r="D110" s="141" t="str">
        <f>IF('Summary and sign-off'!F55='Summary and sign-off'!F53,'Summary and sign-off'!A50,'Summary and sign-off'!A49)</f>
        <v>Check - each entry provides sufficient information</v>
      </c>
      <c r="E110" s="141"/>
      <c r="F110" s="48"/>
    </row>
    <row r="111" spans="1:6" ht="10.5" customHeight="1" x14ac:dyDescent="0.2">
      <c r="A111" s="29"/>
      <c r="B111" s="24"/>
      <c r="C111" s="29"/>
      <c r="D111" s="29"/>
      <c r="E111" s="29"/>
      <c r="F111" s="29"/>
    </row>
    <row r="112" spans="1:6" ht="24.75" customHeight="1" x14ac:dyDescent="0.2">
      <c r="A112" s="142" t="s">
        <v>28</v>
      </c>
      <c r="B112" s="142"/>
      <c r="C112" s="142"/>
      <c r="D112" s="142"/>
      <c r="E112" s="142"/>
      <c r="F112" s="48"/>
    </row>
    <row r="113" spans="1:6" ht="27" customHeight="1" x14ac:dyDescent="0.2">
      <c r="A113" s="37" t="s">
        <v>33</v>
      </c>
      <c r="B113" s="37" t="s">
        <v>15</v>
      </c>
      <c r="C113" s="37" t="s">
        <v>100</v>
      </c>
      <c r="D113" s="37" t="s">
        <v>55</v>
      </c>
      <c r="E113" s="37" t="s">
        <v>45</v>
      </c>
      <c r="F113" s="51"/>
    </row>
    <row r="114" spans="1:6" s="70" customFormat="1" hidden="1" x14ac:dyDescent="0.2">
      <c r="A114" s="94"/>
      <c r="B114" s="91"/>
      <c r="C114" s="92"/>
      <c r="D114" s="92"/>
      <c r="E114" s="93"/>
      <c r="F114" s="1"/>
    </row>
    <row r="115" spans="1:6" s="70" customFormat="1" x14ac:dyDescent="0.2">
      <c r="A115" s="94"/>
      <c r="B115" s="91"/>
      <c r="C115" s="92"/>
      <c r="D115" s="92"/>
      <c r="E115" s="93"/>
      <c r="F115" s="1"/>
    </row>
    <row r="116" spans="1:6" s="70" customFormat="1" x14ac:dyDescent="0.2">
      <c r="A116" s="94">
        <v>43712</v>
      </c>
      <c r="B116" s="91">
        <v>14</v>
      </c>
      <c r="C116" s="92" t="s">
        <v>126</v>
      </c>
      <c r="D116" s="92" t="s">
        <v>122</v>
      </c>
      <c r="E116" s="93" t="s">
        <v>124</v>
      </c>
      <c r="F116" s="1"/>
    </row>
    <row r="117" spans="1:6" s="70" customFormat="1" x14ac:dyDescent="0.2">
      <c r="A117" s="94">
        <v>43747</v>
      </c>
      <c r="B117" s="91">
        <v>12.3</v>
      </c>
      <c r="C117" s="92" t="s">
        <v>133</v>
      </c>
      <c r="D117" s="92" t="s">
        <v>122</v>
      </c>
      <c r="E117" s="93" t="s">
        <v>124</v>
      </c>
      <c r="F117" s="1"/>
    </row>
    <row r="118" spans="1:6" s="70" customFormat="1" x14ac:dyDescent="0.2">
      <c r="A118" s="94">
        <v>43755</v>
      </c>
      <c r="B118" s="91">
        <v>14</v>
      </c>
      <c r="C118" s="92" t="s">
        <v>135</v>
      </c>
      <c r="D118" s="92" t="s">
        <v>122</v>
      </c>
      <c r="E118" s="93" t="s">
        <v>124</v>
      </c>
      <c r="F118" s="1"/>
    </row>
    <row r="119" spans="1:6" s="70" customFormat="1" x14ac:dyDescent="0.2">
      <c r="A119" s="94">
        <v>43762</v>
      </c>
      <c r="B119" s="91">
        <v>14.1</v>
      </c>
      <c r="C119" s="92" t="s">
        <v>136</v>
      </c>
      <c r="D119" s="92" t="s">
        <v>122</v>
      </c>
      <c r="E119" s="93" t="s">
        <v>124</v>
      </c>
      <c r="F119" s="1"/>
    </row>
    <row r="120" spans="1:6" s="70" customFormat="1" x14ac:dyDescent="0.2">
      <c r="A120" s="94">
        <v>43808</v>
      </c>
      <c r="B120" s="91">
        <v>28.3</v>
      </c>
      <c r="C120" s="92" t="s">
        <v>150</v>
      </c>
      <c r="D120" s="92" t="s">
        <v>122</v>
      </c>
      <c r="E120" s="93" t="s">
        <v>124</v>
      </c>
      <c r="F120" s="1"/>
    </row>
    <row r="121" spans="1:6" s="70" customFormat="1" x14ac:dyDescent="0.2">
      <c r="A121" s="94">
        <v>43808</v>
      </c>
      <c r="B121" s="91">
        <v>26.6</v>
      </c>
      <c r="C121" s="92" t="s">
        <v>151</v>
      </c>
      <c r="D121" s="92" t="s">
        <v>122</v>
      </c>
      <c r="E121" s="93" t="s">
        <v>124</v>
      </c>
      <c r="F121" s="1"/>
    </row>
    <row r="122" spans="1:6" s="70" customFormat="1" x14ac:dyDescent="0.2">
      <c r="A122" s="94"/>
      <c r="B122" s="91"/>
      <c r="C122" s="92"/>
      <c r="D122" s="92"/>
      <c r="E122" s="93"/>
      <c r="F122" s="1"/>
    </row>
    <row r="123" spans="1:6" s="70" customFormat="1" hidden="1" x14ac:dyDescent="0.2">
      <c r="A123" s="94"/>
      <c r="B123" s="91"/>
      <c r="C123" s="92"/>
      <c r="D123" s="92"/>
      <c r="E123" s="93"/>
      <c r="F123" s="1"/>
    </row>
    <row r="124" spans="1:6" ht="19.5" customHeight="1" x14ac:dyDescent="0.2">
      <c r="A124" s="106" t="s">
        <v>103</v>
      </c>
      <c r="B124" s="107">
        <f>SUM(B114:B123)</f>
        <v>109.30000000000001</v>
      </c>
      <c r="C124" s="108" t="str">
        <f>IF(SUBTOTAL(3,B114:B123)=SUBTOTAL(103,B114:B123),'Summary and sign-off'!$A$47,'Summary and sign-off'!$A$48)</f>
        <v>Check - there are no hidden rows with data</v>
      </c>
      <c r="D124" s="141" t="str">
        <f>IF('Summary and sign-off'!F56='Summary and sign-off'!F53,'Summary and sign-off'!A50,'Summary and sign-off'!A49)</f>
        <v>Check - each entry provides sufficient information</v>
      </c>
      <c r="E124" s="141"/>
      <c r="F124" s="48"/>
    </row>
    <row r="125" spans="1:6" ht="10.5" customHeight="1" x14ac:dyDescent="0.2">
      <c r="A125" s="29"/>
      <c r="B125" s="78"/>
      <c r="C125" s="24"/>
      <c r="D125" s="29"/>
      <c r="E125" s="29"/>
      <c r="F125" s="29"/>
    </row>
    <row r="126" spans="1:6" ht="34.5" customHeight="1" x14ac:dyDescent="0.2">
      <c r="A126" s="52" t="s">
        <v>1</v>
      </c>
      <c r="B126" s="79">
        <f>B20+B110+B124</f>
        <v>19011.490000000002</v>
      </c>
      <c r="C126" s="53"/>
      <c r="D126" s="53"/>
      <c r="E126" s="53"/>
      <c r="F126" s="28"/>
    </row>
    <row r="127" spans="1:6" x14ac:dyDescent="0.2">
      <c r="A127" s="29"/>
      <c r="B127" s="24"/>
      <c r="C127" s="29"/>
      <c r="D127" s="29"/>
      <c r="E127" s="29"/>
      <c r="F127" s="29"/>
    </row>
    <row r="128" spans="1:6" x14ac:dyDescent="0.2">
      <c r="A128" s="54" t="s">
        <v>7</v>
      </c>
      <c r="B128" s="27"/>
      <c r="C128" s="28"/>
      <c r="D128" s="28"/>
      <c r="E128" s="28"/>
      <c r="F128" s="29"/>
    </row>
    <row r="129" spans="1:6" ht="12.6" customHeight="1" x14ac:dyDescent="0.2">
      <c r="A129" s="25" t="s">
        <v>34</v>
      </c>
      <c r="B129" s="55"/>
      <c r="C129" s="55"/>
      <c r="D129" s="34"/>
      <c r="E129" s="34"/>
      <c r="F129" s="29"/>
    </row>
    <row r="130" spans="1:6" ht="12.95" customHeight="1" x14ac:dyDescent="0.2">
      <c r="A130" s="33" t="s">
        <v>107</v>
      </c>
      <c r="B130" s="29"/>
      <c r="C130" s="34"/>
      <c r="D130" s="29"/>
      <c r="E130" s="34"/>
      <c r="F130" s="29"/>
    </row>
    <row r="131" spans="1:6" x14ac:dyDescent="0.2">
      <c r="A131" s="33" t="s">
        <v>102</v>
      </c>
      <c r="B131" s="34"/>
      <c r="C131" s="34"/>
      <c r="D131" s="34"/>
      <c r="E131" s="56"/>
      <c r="F131" s="48"/>
    </row>
    <row r="132" spans="1:6" x14ac:dyDescent="0.2">
      <c r="A132" s="25" t="s">
        <v>108</v>
      </c>
      <c r="B132" s="27"/>
      <c r="C132" s="28"/>
      <c r="D132" s="28"/>
      <c r="E132" s="28"/>
      <c r="F132" s="29"/>
    </row>
    <row r="133" spans="1:6" ht="12.95" customHeight="1" x14ac:dyDescent="0.2">
      <c r="A133" s="33" t="s">
        <v>101</v>
      </c>
      <c r="B133" s="29"/>
      <c r="C133" s="34"/>
      <c r="D133" s="29"/>
      <c r="E133" s="34"/>
      <c r="F133" s="29"/>
    </row>
    <row r="134" spans="1:6" x14ac:dyDescent="0.2">
      <c r="A134" s="33" t="s">
        <v>104</v>
      </c>
      <c r="B134" s="34"/>
      <c r="C134" s="34"/>
      <c r="D134" s="34"/>
      <c r="E134" s="56"/>
      <c r="F134" s="48"/>
    </row>
    <row r="135" spans="1:6" x14ac:dyDescent="0.2">
      <c r="A135" s="38" t="s">
        <v>116</v>
      </c>
      <c r="B135" s="38"/>
      <c r="C135" s="38"/>
      <c r="D135" s="38"/>
      <c r="E135" s="56"/>
      <c r="F135" s="48"/>
    </row>
    <row r="136" spans="1:6" x14ac:dyDescent="0.2">
      <c r="A136" s="42"/>
      <c r="B136" s="29"/>
      <c r="C136" s="29"/>
      <c r="D136" s="29"/>
      <c r="E136" s="48"/>
      <c r="F136" s="48"/>
    </row>
    <row r="137" spans="1:6" hidden="1" x14ac:dyDescent="0.2">
      <c r="A137" s="42"/>
      <c r="B137" s="29"/>
      <c r="C137" s="29"/>
      <c r="D137" s="29"/>
      <c r="E137" s="48"/>
      <c r="F137" s="48"/>
    </row>
    <row r="138" spans="1:6" hidden="1" x14ac:dyDescent="0.2"/>
    <row r="139" spans="1:6" hidden="1" x14ac:dyDescent="0.2"/>
    <row r="140" spans="1:6" hidden="1" x14ac:dyDescent="0.2"/>
    <row r="141" spans="1:6" hidden="1" x14ac:dyDescent="0.2"/>
    <row r="142" spans="1:6" ht="12.75" hidden="1" customHeight="1" x14ac:dyDescent="0.2"/>
    <row r="143" spans="1:6" hidden="1" x14ac:dyDescent="0.2"/>
    <row r="144" spans="1:6" hidden="1" x14ac:dyDescent="0.2"/>
    <row r="145" spans="1:6" hidden="1" x14ac:dyDescent="0.2">
      <c r="A145" s="57"/>
      <c r="B145" s="48"/>
      <c r="C145" s="48"/>
      <c r="D145" s="48"/>
      <c r="E145" s="48"/>
      <c r="F145" s="48"/>
    </row>
    <row r="146" spans="1:6" hidden="1" x14ac:dyDescent="0.2">
      <c r="A146" s="57"/>
      <c r="B146" s="48"/>
      <c r="C146" s="48"/>
      <c r="D146" s="48"/>
      <c r="E146" s="48"/>
      <c r="F146" s="48"/>
    </row>
    <row r="147" spans="1:6" hidden="1" x14ac:dyDescent="0.2">
      <c r="A147" s="57"/>
      <c r="B147" s="48"/>
      <c r="C147" s="48"/>
      <c r="D147" s="48"/>
      <c r="E147" s="48"/>
      <c r="F147" s="48"/>
    </row>
    <row r="148" spans="1:6" hidden="1" x14ac:dyDescent="0.2">
      <c r="A148" s="57"/>
      <c r="B148" s="48"/>
      <c r="C148" s="48"/>
      <c r="D148" s="48"/>
      <c r="E148" s="48"/>
      <c r="F148" s="48"/>
    </row>
    <row r="149" spans="1:6" hidden="1" x14ac:dyDescent="0.2">
      <c r="A149" s="57"/>
      <c r="B149" s="48"/>
      <c r="C149" s="48"/>
      <c r="D149" s="48"/>
      <c r="E149" s="48"/>
      <c r="F149" s="48"/>
    </row>
    <row r="150" spans="1:6" hidden="1" x14ac:dyDescent="0.2"/>
    <row r="151" spans="1:6" hidden="1" x14ac:dyDescent="0.2"/>
    <row r="152" spans="1:6" hidden="1" x14ac:dyDescent="0.2"/>
    <row r="153" spans="1:6" hidden="1" x14ac:dyDescent="0.2"/>
    <row r="154" spans="1:6" hidden="1" x14ac:dyDescent="0.2"/>
    <row r="155" spans="1:6" hidden="1" x14ac:dyDescent="0.2"/>
    <row r="156" spans="1:6" hidden="1" x14ac:dyDescent="0.2"/>
    <row r="157" spans="1:6" x14ac:dyDescent="0.2"/>
    <row r="158" spans="1:6" x14ac:dyDescent="0.2"/>
    <row r="159" spans="1:6" x14ac:dyDescent="0.2"/>
    <row r="160" spans="1:6"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sheetData>
  <sheetProtection sheet="1" formatCells="0" formatRows="0" insertColumns="0" insertRows="0" deleteRows="0"/>
  <mergeCells count="15">
    <mergeCell ref="B7:E7"/>
    <mergeCell ref="B5:E5"/>
    <mergeCell ref="D124:E124"/>
    <mergeCell ref="A1:E1"/>
    <mergeCell ref="A22:E22"/>
    <mergeCell ref="A112:E112"/>
    <mergeCell ref="B2:E2"/>
    <mergeCell ref="B3:E3"/>
    <mergeCell ref="B4:E4"/>
    <mergeCell ref="A8:E8"/>
    <mergeCell ref="A9:E9"/>
    <mergeCell ref="B6:E6"/>
    <mergeCell ref="D20:E20"/>
    <mergeCell ref="D110:E110"/>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19 A24:A109 A114:A123">
      <formula1>$B$4</formula1>
      <formula2>$B$5</formula2>
    </dataValidation>
    <dataValidation allowBlank="1" showInputMessage="1" showErrorMessage="1" prompt="Insert additional rows as needed:_x000a_- 'right click' on a row number (left of screen)_x000a_- select 'Insert' (this will insert a row above it)" sqref="A113 A23 A11"/>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B12:B19 B24:B109 B114:B123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8"/>
  <sheetViews>
    <sheetView zoomScaleNormal="100" workbookViewId="0">
      <selection activeCell="D23" sqref="D23:E23"/>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37" t="s">
        <v>5</v>
      </c>
      <c r="B1" s="137"/>
      <c r="C1" s="137"/>
      <c r="D1" s="137"/>
      <c r="E1" s="137"/>
      <c r="F1" s="40"/>
    </row>
    <row r="2" spans="1:6" ht="21" customHeight="1" x14ac:dyDescent="0.2">
      <c r="A2" s="4" t="s">
        <v>2</v>
      </c>
      <c r="B2" s="140" t="str">
        <f>'Summary and sign-off'!B2:F2</f>
        <v xml:space="preserve">Ministry of Business, Innovation &amp; Employment </v>
      </c>
      <c r="C2" s="140"/>
      <c r="D2" s="140"/>
      <c r="E2" s="140"/>
      <c r="F2" s="40"/>
    </row>
    <row r="3" spans="1:6" ht="21" customHeight="1" x14ac:dyDescent="0.2">
      <c r="A3" s="4" t="s">
        <v>3</v>
      </c>
      <c r="B3" s="140" t="str">
        <f>'Summary and sign-off'!B3:F3</f>
        <v xml:space="preserve">Carolyn Tremain </v>
      </c>
      <c r="C3" s="140"/>
      <c r="D3" s="140"/>
      <c r="E3" s="140"/>
      <c r="F3" s="40"/>
    </row>
    <row r="4" spans="1:6" ht="21" customHeight="1" x14ac:dyDescent="0.2">
      <c r="A4" s="4" t="s">
        <v>46</v>
      </c>
      <c r="B4" s="140">
        <f>'Summary and sign-off'!B4:F4</f>
        <v>43647</v>
      </c>
      <c r="C4" s="140"/>
      <c r="D4" s="140"/>
      <c r="E4" s="140"/>
      <c r="F4" s="40"/>
    </row>
    <row r="5" spans="1:6" ht="21" customHeight="1" x14ac:dyDescent="0.2">
      <c r="A5" s="4" t="s">
        <v>47</v>
      </c>
      <c r="B5" s="140">
        <f>'Summary and sign-off'!B5:F5</f>
        <v>44012</v>
      </c>
      <c r="C5" s="140"/>
      <c r="D5" s="140"/>
      <c r="E5" s="140"/>
      <c r="F5" s="40"/>
    </row>
    <row r="6" spans="1:6" ht="21" customHeight="1" x14ac:dyDescent="0.2">
      <c r="A6" s="4" t="s">
        <v>13</v>
      </c>
      <c r="B6" s="135" t="s">
        <v>39</v>
      </c>
      <c r="C6" s="135"/>
      <c r="D6" s="135"/>
      <c r="E6" s="135"/>
      <c r="F6" s="40"/>
    </row>
    <row r="7" spans="1:6" ht="21" customHeight="1" x14ac:dyDescent="0.2">
      <c r="A7" s="4" t="s">
        <v>69</v>
      </c>
      <c r="B7" s="135" t="s">
        <v>80</v>
      </c>
      <c r="C7" s="135"/>
      <c r="D7" s="135"/>
      <c r="E7" s="135"/>
      <c r="F7" s="40"/>
    </row>
    <row r="8" spans="1:6" ht="35.25" customHeight="1" x14ac:dyDescent="0.25">
      <c r="A8" s="150" t="s">
        <v>109</v>
      </c>
      <c r="B8" s="150"/>
      <c r="C8" s="151"/>
      <c r="D8" s="151"/>
      <c r="E8" s="151"/>
      <c r="F8" s="44"/>
    </row>
    <row r="9" spans="1:6" ht="35.25" customHeight="1" x14ac:dyDescent="0.25">
      <c r="A9" s="148" t="s">
        <v>88</v>
      </c>
      <c r="B9" s="149"/>
      <c r="C9" s="149"/>
      <c r="D9" s="149"/>
      <c r="E9" s="149"/>
      <c r="F9" s="44"/>
    </row>
    <row r="10" spans="1:6" ht="27" customHeight="1" x14ac:dyDescent="0.2">
      <c r="A10" s="37" t="s">
        <v>112</v>
      </c>
      <c r="B10" s="37" t="s">
        <v>15</v>
      </c>
      <c r="C10" s="37" t="s">
        <v>56</v>
      </c>
      <c r="D10" s="37" t="s">
        <v>54</v>
      </c>
      <c r="E10" s="37" t="s">
        <v>45</v>
      </c>
      <c r="F10" s="25"/>
    </row>
    <row r="11" spans="1:6" s="70" customFormat="1" hidden="1" x14ac:dyDescent="0.2">
      <c r="A11" s="90"/>
      <c r="B11" s="91"/>
      <c r="C11" s="95"/>
      <c r="D11" s="95"/>
      <c r="E11" s="96"/>
      <c r="F11" s="2"/>
    </row>
    <row r="12" spans="1:6" s="70" customFormat="1" ht="25.5" x14ac:dyDescent="0.2">
      <c r="A12" s="90">
        <v>43649</v>
      </c>
      <c r="B12" s="91">
        <v>94.06</v>
      </c>
      <c r="C12" s="95" t="s">
        <v>131</v>
      </c>
      <c r="D12" s="95" t="s">
        <v>132</v>
      </c>
      <c r="E12" s="96" t="s">
        <v>124</v>
      </c>
      <c r="F12" s="2"/>
    </row>
    <row r="13" spans="1:6" s="70" customFormat="1" x14ac:dyDescent="0.2">
      <c r="A13" s="94">
        <v>43719</v>
      </c>
      <c r="B13" s="91">
        <v>100.6</v>
      </c>
      <c r="C13" s="95" t="s">
        <v>208</v>
      </c>
      <c r="D13" s="95" t="s">
        <v>127</v>
      </c>
      <c r="E13" s="96" t="s">
        <v>124</v>
      </c>
      <c r="F13" s="2"/>
    </row>
    <row r="14" spans="1:6" s="70" customFormat="1" x14ac:dyDescent="0.2">
      <c r="A14" s="94">
        <v>43731</v>
      </c>
      <c r="B14" s="91">
        <v>62</v>
      </c>
      <c r="C14" s="95" t="s">
        <v>129</v>
      </c>
      <c r="D14" s="95" t="s">
        <v>130</v>
      </c>
      <c r="E14" s="96" t="s">
        <v>124</v>
      </c>
      <c r="F14" s="2"/>
    </row>
    <row r="15" spans="1:6" s="70" customFormat="1" x14ac:dyDescent="0.2">
      <c r="A15" s="94">
        <v>43768</v>
      </c>
      <c r="B15" s="91">
        <v>31.13</v>
      </c>
      <c r="C15" s="95" t="s">
        <v>137</v>
      </c>
      <c r="D15" s="95" t="s">
        <v>138</v>
      </c>
      <c r="E15" s="96" t="s">
        <v>124</v>
      </c>
      <c r="F15" s="2"/>
    </row>
    <row r="16" spans="1:6" s="70" customFormat="1" x14ac:dyDescent="0.2">
      <c r="A16" s="94">
        <v>43776</v>
      </c>
      <c r="B16" s="91">
        <v>450</v>
      </c>
      <c r="C16" s="95" t="s">
        <v>203</v>
      </c>
      <c r="D16" s="95" t="s">
        <v>204</v>
      </c>
      <c r="E16" s="96" t="s">
        <v>205</v>
      </c>
      <c r="F16" s="2"/>
    </row>
    <row r="17" spans="1:6" s="70" customFormat="1" x14ac:dyDescent="0.2">
      <c r="A17" s="94">
        <v>43788</v>
      </c>
      <c r="B17" s="91">
        <v>273.51</v>
      </c>
      <c r="C17" s="95" t="s">
        <v>142</v>
      </c>
      <c r="D17" s="95" t="s">
        <v>143</v>
      </c>
      <c r="E17" s="96" t="s">
        <v>124</v>
      </c>
      <c r="F17" s="2"/>
    </row>
    <row r="18" spans="1:6" s="70" customFormat="1" x14ac:dyDescent="0.2">
      <c r="A18" s="94">
        <v>43795</v>
      </c>
      <c r="B18" s="91">
        <v>1930</v>
      </c>
      <c r="C18" s="95" t="s">
        <v>305</v>
      </c>
      <c r="D18" s="95" t="s">
        <v>306</v>
      </c>
      <c r="E18" s="96" t="s">
        <v>145</v>
      </c>
      <c r="F18" s="2"/>
    </row>
    <row r="19" spans="1:6" s="70" customFormat="1" x14ac:dyDescent="0.2">
      <c r="A19" s="94">
        <v>43795</v>
      </c>
      <c r="B19" s="91">
        <v>223.03</v>
      </c>
      <c r="C19" s="95" t="s">
        <v>146</v>
      </c>
      <c r="D19" s="95" t="s">
        <v>147</v>
      </c>
      <c r="E19" s="96" t="s">
        <v>124</v>
      </c>
      <c r="F19" s="2"/>
    </row>
    <row r="20" spans="1:6" s="70" customFormat="1" x14ac:dyDescent="0.2">
      <c r="A20" s="90">
        <v>43815</v>
      </c>
      <c r="B20" s="91">
        <v>661.25</v>
      </c>
      <c r="C20" s="95" t="s">
        <v>206</v>
      </c>
      <c r="D20" s="95" t="s">
        <v>207</v>
      </c>
      <c r="E20" s="96" t="s">
        <v>124</v>
      </c>
      <c r="F20" s="2"/>
    </row>
    <row r="21" spans="1:6" s="70" customFormat="1" x14ac:dyDescent="0.2">
      <c r="A21" s="90"/>
      <c r="B21" s="91"/>
      <c r="C21" s="95"/>
      <c r="D21" s="95"/>
      <c r="E21" s="96"/>
      <c r="F21" s="2"/>
    </row>
    <row r="22" spans="1:6" s="70" customFormat="1" ht="11.25" hidden="1" customHeight="1" x14ac:dyDescent="0.2">
      <c r="A22" s="90"/>
      <c r="B22" s="91"/>
      <c r="C22" s="95"/>
      <c r="D22" s="95"/>
      <c r="E22" s="96"/>
      <c r="F22" s="2"/>
    </row>
    <row r="23" spans="1:6" ht="34.5" customHeight="1" x14ac:dyDescent="0.2">
      <c r="A23" s="71" t="s">
        <v>85</v>
      </c>
      <c r="B23" s="83">
        <f>SUM(B11:B22)</f>
        <v>3825.5800000000004</v>
      </c>
      <c r="C23" s="101" t="str">
        <f>IF(SUBTOTAL(3,B11:B22)=SUBTOTAL(103,B11:B22),'Summary and sign-off'!$A$47,'Summary and sign-off'!$A$48)</f>
        <v>Check - there are no hidden rows with data</v>
      </c>
      <c r="D23" s="141" t="str">
        <f>IF('Summary and sign-off'!F57='Summary and sign-off'!F53,'Summary and sign-off'!A50,'Summary and sign-off'!A49)</f>
        <v>Check - each entry provides sufficient information</v>
      </c>
      <c r="E23" s="141"/>
      <c r="F23" s="2"/>
    </row>
    <row r="24" spans="1:6" x14ac:dyDescent="0.2">
      <c r="A24" s="23"/>
      <c r="B24" s="22"/>
      <c r="C24" s="22"/>
      <c r="D24" s="22"/>
      <c r="E24" s="22"/>
      <c r="F24" s="40"/>
    </row>
    <row r="25" spans="1:6" x14ac:dyDescent="0.2">
      <c r="A25" s="23" t="s">
        <v>7</v>
      </c>
      <c r="B25" s="24"/>
      <c r="C25" s="29"/>
      <c r="D25" s="22"/>
      <c r="E25" s="22"/>
      <c r="F25" s="40"/>
    </row>
    <row r="26" spans="1:6" ht="12.75" customHeight="1" x14ac:dyDescent="0.2">
      <c r="A26" s="25" t="s">
        <v>111</v>
      </c>
      <c r="B26" s="25"/>
      <c r="C26" s="25"/>
      <c r="D26" s="25"/>
      <c r="E26" s="25"/>
      <c r="F26" s="40"/>
    </row>
    <row r="27" spans="1:6" x14ac:dyDescent="0.2">
      <c r="A27" s="25" t="s">
        <v>110</v>
      </c>
      <c r="B27" s="33"/>
      <c r="C27" s="45"/>
      <c r="D27" s="46"/>
      <c r="E27" s="46"/>
      <c r="F27" s="40"/>
    </row>
    <row r="28" spans="1:6" x14ac:dyDescent="0.2">
      <c r="A28" s="25" t="s">
        <v>108</v>
      </c>
      <c r="B28" s="27"/>
      <c r="C28" s="28"/>
      <c r="D28" s="28"/>
      <c r="E28" s="28"/>
      <c r="F28" s="29"/>
    </row>
    <row r="29" spans="1:6" x14ac:dyDescent="0.2">
      <c r="A29" s="33" t="s">
        <v>10</v>
      </c>
      <c r="B29" s="33"/>
      <c r="C29" s="45"/>
      <c r="D29" s="45"/>
      <c r="E29" s="45"/>
      <c r="F29" s="40"/>
    </row>
    <row r="30" spans="1:6" ht="12.75" customHeight="1" x14ac:dyDescent="0.2">
      <c r="A30" s="33" t="s">
        <v>117</v>
      </c>
      <c r="B30" s="33"/>
      <c r="C30" s="47"/>
      <c r="D30" s="47"/>
      <c r="E30" s="35"/>
      <c r="F30" s="40"/>
    </row>
    <row r="31" spans="1:6" x14ac:dyDescent="0.2">
      <c r="A31" s="22"/>
      <c r="B31" s="22"/>
      <c r="C31" s="22"/>
      <c r="D31" s="22"/>
      <c r="E31" s="22"/>
      <c r="F31" s="40"/>
    </row>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x14ac:dyDescent="0.2"/>
    <row r="51" x14ac:dyDescent="0.2"/>
    <row r="52" x14ac:dyDescent="0.2"/>
    <row r="53" x14ac:dyDescent="0.2"/>
    <row r="54" x14ac:dyDescent="0.2"/>
    <row r="55" x14ac:dyDescent="0.2"/>
    <row r="56" x14ac:dyDescent="0.2"/>
    <row r="57" x14ac:dyDescent="0.2"/>
    <row r="58" x14ac:dyDescent="0.2"/>
  </sheetData>
  <sheetProtection sheet="1" formatCells="0" insertRows="0" deleteRows="0"/>
  <mergeCells count="10">
    <mergeCell ref="D23:E23"/>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2">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zoomScaleNormal="100" workbookViewId="0">
      <selection activeCell="C14" sqref="C14"/>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37" t="s">
        <v>5</v>
      </c>
      <c r="B1" s="137"/>
      <c r="C1" s="137"/>
      <c r="D1" s="137"/>
      <c r="E1" s="137"/>
      <c r="F1" s="26"/>
    </row>
    <row r="2" spans="1:6" ht="21" customHeight="1" x14ac:dyDescent="0.2">
      <c r="A2" s="4" t="s">
        <v>2</v>
      </c>
      <c r="B2" s="140" t="str">
        <f>'Summary and sign-off'!B2:F2</f>
        <v xml:space="preserve">Ministry of Business, Innovation &amp; Employment </v>
      </c>
      <c r="C2" s="140"/>
      <c r="D2" s="140"/>
      <c r="E2" s="140"/>
      <c r="F2" s="26"/>
    </row>
    <row r="3" spans="1:6" ht="21" customHeight="1" x14ac:dyDescent="0.2">
      <c r="A3" s="4" t="s">
        <v>3</v>
      </c>
      <c r="B3" s="140" t="str">
        <f>'Summary and sign-off'!B3:F3</f>
        <v xml:space="preserve">Carolyn Tremain </v>
      </c>
      <c r="C3" s="140"/>
      <c r="D3" s="140"/>
      <c r="E3" s="140"/>
      <c r="F3" s="26"/>
    </row>
    <row r="4" spans="1:6" ht="21" customHeight="1" x14ac:dyDescent="0.2">
      <c r="A4" s="4" t="s">
        <v>46</v>
      </c>
      <c r="B4" s="140">
        <f>'Summary and sign-off'!B4:F4</f>
        <v>43647</v>
      </c>
      <c r="C4" s="140"/>
      <c r="D4" s="140"/>
      <c r="E4" s="140"/>
      <c r="F4" s="26"/>
    </row>
    <row r="5" spans="1:6" ht="21" customHeight="1" x14ac:dyDescent="0.2">
      <c r="A5" s="4" t="s">
        <v>47</v>
      </c>
      <c r="B5" s="140">
        <f>'Summary and sign-off'!B5:F5</f>
        <v>44012</v>
      </c>
      <c r="C5" s="140"/>
      <c r="D5" s="140"/>
      <c r="E5" s="140"/>
      <c r="F5" s="26"/>
    </row>
    <row r="6" spans="1:6" ht="21" customHeight="1" x14ac:dyDescent="0.2">
      <c r="A6" s="4" t="s">
        <v>13</v>
      </c>
      <c r="B6" s="135" t="s">
        <v>39</v>
      </c>
      <c r="C6" s="135"/>
      <c r="D6" s="135"/>
      <c r="E6" s="135"/>
      <c r="F6" s="36"/>
    </row>
    <row r="7" spans="1:6" ht="21" customHeight="1" x14ac:dyDescent="0.2">
      <c r="A7" s="4" t="s">
        <v>69</v>
      </c>
      <c r="B7" s="135" t="s">
        <v>80</v>
      </c>
      <c r="C7" s="135"/>
      <c r="D7" s="135"/>
      <c r="E7" s="135"/>
      <c r="F7" s="36"/>
    </row>
    <row r="8" spans="1:6" ht="35.25" customHeight="1" x14ac:dyDescent="0.2">
      <c r="A8" s="144" t="s">
        <v>0</v>
      </c>
      <c r="B8" s="144"/>
      <c r="C8" s="151"/>
      <c r="D8" s="151"/>
      <c r="E8" s="151"/>
      <c r="F8" s="26"/>
    </row>
    <row r="9" spans="1:6" ht="35.25" customHeight="1" x14ac:dyDescent="0.2">
      <c r="A9" s="152" t="s">
        <v>84</v>
      </c>
      <c r="B9" s="153"/>
      <c r="C9" s="153"/>
      <c r="D9" s="153"/>
      <c r="E9" s="153"/>
      <c r="F9" s="26"/>
    </row>
    <row r="10" spans="1:6" ht="27" customHeight="1" x14ac:dyDescent="0.2">
      <c r="A10" s="37" t="s">
        <v>33</v>
      </c>
      <c r="B10" s="37" t="s">
        <v>15</v>
      </c>
      <c r="C10" s="37" t="s">
        <v>35</v>
      </c>
      <c r="D10" s="37" t="s">
        <v>113</v>
      </c>
      <c r="E10" s="37" t="s">
        <v>45</v>
      </c>
      <c r="F10" s="38"/>
    </row>
    <row r="11" spans="1:6" s="70" customFormat="1" hidden="1" x14ac:dyDescent="0.2">
      <c r="A11" s="90"/>
      <c r="B11" s="91"/>
      <c r="C11" s="95"/>
      <c r="D11" s="95"/>
      <c r="E11" s="96"/>
      <c r="F11" s="3"/>
    </row>
    <row r="12" spans="1:6" s="70" customFormat="1" x14ac:dyDescent="0.2">
      <c r="A12" s="94">
        <v>43679</v>
      </c>
      <c r="B12" s="91">
        <v>525</v>
      </c>
      <c r="C12" s="95" t="s">
        <v>199</v>
      </c>
      <c r="D12" s="95" t="s">
        <v>200</v>
      </c>
      <c r="E12" s="96" t="s">
        <v>124</v>
      </c>
      <c r="F12" s="3"/>
    </row>
    <row r="13" spans="1:6" s="70" customFormat="1" x14ac:dyDescent="0.2">
      <c r="A13" s="94">
        <v>43714</v>
      </c>
      <c r="B13" s="91">
        <v>7070.14</v>
      </c>
      <c r="C13" s="95" t="s">
        <v>201</v>
      </c>
      <c r="D13" s="95" t="s">
        <v>200</v>
      </c>
      <c r="E13" s="96" t="s">
        <v>202</v>
      </c>
      <c r="F13" s="3"/>
    </row>
    <row r="14" spans="1:6" s="70" customFormat="1" x14ac:dyDescent="0.2">
      <c r="A14" s="133" t="s">
        <v>297</v>
      </c>
      <c r="B14" s="91">
        <v>513.24</v>
      </c>
      <c r="C14" s="95" t="s">
        <v>295</v>
      </c>
      <c r="D14" s="95" t="s">
        <v>296</v>
      </c>
      <c r="E14" s="96" t="s">
        <v>124</v>
      </c>
      <c r="F14" s="3"/>
    </row>
    <row r="15" spans="1:6" s="70" customFormat="1" x14ac:dyDescent="0.2">
      <c r="A15" s="94"/>
      <c r="B15" s="91"/>
      <c r="C15" s="95"/>
      <c r="D15" s="95"/>
      <c r="E15" s="96"/>
      <c r="F15" s="3"/>
    </row>
    <row r="16" spans="1:6" s="70" customFormat="1" x14ac:dyDescent="0.2">
      <c r="A16" s="90"/>
      <c r="B16" s="91"/>
      <c r="C16" s="95"/>
      <c r="D16" s="95"/>
      <c r="E16" s="96"/>
      <c r="F16" s="3"/>
    </row>
    <row r="17" spans="1:6" s="70" customFormat="1" hidden="1" x14ac:dyDescent="0.2">
      <c r="A17" s="90"/>
      <c r="B17" s="91"/>
      <c r="C17" s="95"/>
      <c r="D17" s="95"/>
      <c r="E17" s="96"/>
      <c r="F17" s="3"/>
    </row>
    <row r="18" spans="1:6" ht="34.5" customHeight="1" x14ac:dyDescent="0.2">
      <c r="A18" s="71" t="s">
        <v>89</v>
      </c>
      <c r="B18" s="83">
        <f>SUM(B11:B17)</f>
        <v>8108.38</v>
      </c>
      <c r="C18" s="101" t="str">
        <f>IF(SUBTOTAL(3,B11:B17)=SUBTOTAL(103,B11:B17),'Summary and sign-off'!$A$47,'Summary and sign-off'!$A$48)</f>
        <v>Check - there are no hidden rows with data</v>
      </c>
      <c r="D18" s="141" t="str">
        <f>IF('Summary and sign-off'!F58='Summary and sign-off'!F53,'Summary and sign-off'!A50,'Summary and sign-off'!A49)</f>
        <v>Check - each entry provides sufficient information</v>
      </c>
      <c r="E18" s="141"/>
      <c r="F18" s="39"/>
    </row>
    <row r="19" spans="1:6" ht="14.1" customHeight="1" x14ac:dyDescent="0.2">
      <c r="A19" s="40"/>
      <c r="B19" s="29"/>
      <c r="C19" s="22"/>
      <c r="D19" s="22"/>
      <c r="E19" s="22"/>
      <c r="F19" s="26"/>
    </row>
    <row r="20" spans="1:6" x14ac:dyDescent="0.2">
      <c r="A20" s="23" t="s">
        <v>6</v>
      </c>
      <c r="B20" s="22"/>
      <c r="C20" s="22"/>
      <c r="D20" s="22"/>
      <c r="E20" s="22"/>
      <c r="F20" s="26"/>
    </row>
    <row r="21" spans="1:6" ht="12.6" customHeight="1" x14ac:dyDescent="0.2">
      <c r="A21" s="25" t="s">
        <v>34</v>
      </c>
      <c r="B21" s="22"/>
      <c r="C21" s="22"/>
      <c r="D21" s="22"/>
      <c r="E21" s="22"/>
      <c r="F21" s="26"/>
    </row>
    <row r="22" spans="1:6" x14ac:dyDescent="0.2">
      <c r="A22" s="25" t="s">
        <v>108</v>
      </c>
      <c r="B22" s="27"/>
      <c r="C22" s="28"/>
      <c r="D22" s="28"/>
      <c r="E22" s="28"/>
      <c r="F22" s="29"/>
    </row>
    <row r="23" spans="1:6" x14ac:dyDescent="0.2">
      <c r="A23" s="33" t="s">
        <v>10</v>
      </c>
      <c r="B23" s="34"/>
      <c r="C23" s="29"/>
      <c r="D23" s="29"/>
      <c r="E23" s="29"/>
      <c r="F23" s="29"/>
    </row>
    <row r="24" spans="1:6" ht="12.75" customHeight="1" x14ac:dyDescent="0.2">
      <c r="A24" s="33" t="s">
        <v>117</v>
      </c>
      <c r="B24" s="41"/>
      <c r="C24" s="35"/>
      <c r="D24" s="35"/>
      <c r="E24" s="35"/>
      <c r="F24" s="35"/>
    </row>
    <row r="25" spans="1:6" x14ac:dyDescent="0.2">
      <c r="A25" s="40"/>
      <c r="B25" s="42"/>
      <c r="C25" s="22"/>
      <c r="D25" s="22"/>
      <c r="E25" s="22"/>
      <c r="F25" s="40"/>
    </row>
    <row r="26" spans="1:6" hidden="1" x14ac:dyDescent="0.2">
      <c r="A26" s="22"/>
      <c r="B26" s="22"/>
      <c r="C26" s="22"/>
      <c r="D26" s="22"/>
      <c r="E26" s="40"/>
    </row>
    <row r="27" spans="1:6" ht="12.75" hidden="1" customHeight="1" x14ac:dyDescent="0.2"/>
    <row r="28" spans="1:6" hidden="1" x14ac:dyDescent="0.2">
      <c r="A28" s="43"/>
      <c r="B28" s="43"/>
      <c r="C28" s="43"/>
      <c r="D28" s="43"/>
      <c r="E28" s="43"/>
      <c r="F28" s="26"/>
    </row>
    <row r="29" spans="1:6" hidden="1" x14ac:dyDescent="0.2">
      <c r="A29" s="43"/>
      <c r="B29" s="43"/>
      <c r="C29" s="43"/>
      <c r="D29" s="43"/>
      <c r="E29" s="43"/>
      <c r="F29" s="26"/>
    </row>
    <row r="30" spans="1:6" hidden="1" x14ac:dyDescent="0.2">
      <c r="A30" s="43"/>
      <c r="B30" s="43"/>
      <c r="C30" s="43"/>
      <c r="D30" s="43"/>
      <c r="E30" s="43"/>
      <c r="F30" s="26"/>
    </row>
    <row r="31" spans="1:6" hidden="1" x14ac:dyDescent="0.2">
      <c r="A31" s="43"/>
      <c r="B31" s="43"/>
      <c r="C31" s="43"/>
      <c r="D31" s="43"/>
      <c r="E31" s="43"/>
      <c r="F31" s="26"/>
    </row>
    <row r="32" spans="1:6" hidden="1" x14ac:dyDescent="0.2">
      <c r="A32" s="43"/>
      <c r="B32" s="43"/>
      <c r="C32" s="43"/>
      <c r="D32" s="43"/>
      <c r="E32" s="43"/>
      <c r="F32" s="26"/>
    </row>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x14ac:dyDescent="0.2"/>
    <row r="45" x14ac:dyDescent="0.2"/>
    <row r="46" x14ac:dyDescent="0.2"/>
    <row r="47" x14ac:dyDescent="0.2"/>
    <row r="48" x14ac:dyDescent="0.2"/>
    <row r="49" x14ac:dyDescent="0.2"/>
    <row r="50" x14ac:dyDescent="0.2"/>
  </sheetData>
  <sheetProtection sheet="1" formatCells="0" insertRows="0" deleteRows="0"/>
  <mergeCells count="10">
    <mergeCell ref="D18:E18"/>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7">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103"/>
  <sheetViews>
    <sheetView zoomScaleNormal="100" workbookViewId="0">
      <selection activeCell="B26" sqref="B26"/>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37" t="s">
        <v>16</v>
      </c>
      <c r="B1" s="137"/>
      <c r="C1" s="137"/>
      <c r="D1" s="137"/>
      <c r="E1" s="137"/>
      <c r="F1" s="137"/>
    </row>
    <row r="2" spans="1:6" ht="21" customHeight="1" x14ac:dyDescent="0.2">
      <c r="A2" s="4" t="s">
        <v>2</v>
      </c>
      <c r="B2" s="140" t="str">
        <f>'Summary and sign-off'!B2:F2</f>
        <v xml:space="preserve">Ministry of Business, Innovation &amp; Employment </v>
      </c>
      <c r="C2" s="140"/>
      <c r="D2" s="140"/>
      <c r="E2" s="140"/>
      <c r="F2" s="140"/>
    </row>
    <row r="3" spans="1:6" ht="21" customHeight="1" x14ac:dyDescent="0.2">
      <c r="A3" s="4" t="s">
        <v>3</v>
      </c>
      <c r="B3" s="140" t="str">
        <f>'Summary and sign-off'!B3:F3</f>
        <v xml:space="preserve">Carolyn Tremain </v>
      </c>
      <c r="C3" s="140"/>
      <c r="D3" s="140"/>
      <c r="E3" s="140"/>
      <c r="F3" s="140"/>
    </row>
    <row r="4" spans="1:6" ht="21" customHeight="1" x14ac:dyDescent="0.2">
      <c r="A4" s="4" t="s">
        <v>46</v>
      </c>
      <c r="B4" s="140">
        <f>'Summary and sign-off'!B4:F4</f>
        <v>43647</v>
      </c>
      <c r="C4" s="140"/>
      <c r="D4" s="140"/>
      <c r="E4" s="140"/>
      <c r="F4" s="140"/>
    </row>
    <row r="5" spans="1:6" ht="21" customHeight="1" x14ac:dyDescent="0.2">
      <c r="A5" s="4" t="s">
        <v>47</v>
      </c>
      <c r="B5" s="140">
        <f>'Summary and sign-off'!B5:F5</f>
        <v>44012</v>
      </c>
      <c r="C5" s="140"/>
      <c r="D5" s="140"/>
      <c r="E5" s="140"/>
      <c r="F5" s="140"/>
    </row>
    <row r="6" spans="1:6" ht="21" customHeight="1" x14ac:dyDescent="0.2">
      <c r="A6" s="4" t="s">
        <v>118</v>
      </c>
      <c r="B6" s="135"/>
      <c r="C6" s="135"/>
      <c r="D6" s="135"/>
      <c r="E6" s="135"/>
      <c r="F6" s="135"/>
    </row>
    <row r="7" spans="1:6" ht="21" customHeight="1" x14ac:dyDescent="0.2">
      <c r="A7" s="4" t="s">
        <v>69</v>
      </c>
      <c r="B7" s="135" t="s">
        <v>80</v>
      </c>
      <c r="C7" s="135"/>
      <c r="D7" s="135"/>
      <c r="E7" s="135"/>
      <c r="F7" s="135"/>
    </row>
    <row r="8" spans="1:6" ht="36" customHeight="1" x14ac:dyDescent="0.2">
      <c r="A8" s="144" t="s">
        <v>36</v>
      </c>
      <c r="B8" s="144"/>
      <c r="C8" s="144"/>
      <c r="D8" s="144"/>
      <c r="E8" s="144"/>
      <c r="F8" s="144"/>
    </row>
    <row r="9" spans="1:6" ht="36" customHeight="1" x14ac:dyDescent="0.2">
      <c r="A9" s="152" t="s">
        <v>87</v>
      </c>
      <c r="B9" s="153"/>
      <c r="C9" s="153"/>
      <c r="D9" s="153"/>
      <c r="E9" s="153"/>
      <c r="F9" s="153"/>
    </row>
    <row r="10" spans="1:6" ht="39" customHeight="1" x14ac:dyDescent="0.2">
      <c r="A10" s="18" t="s">
        <v>33</v>
      </c>
      <c r="B10" s="9" t="s">
        <v>114</v>
      </c>
      <c r="C10" s="9" t="s">
        <v>51</v>
      </c>
      <c r="D10" s="9" t="s">
        <v>17</v>
      </c>
      <c r="E10" s="9" t="s">
        <v>52</v>
      </c>
      <c r="F10" s="9" t="s">
        <v>83</v>
      </c>
    </row>
    <row r="11" spans="1:6" s="70" customFormat="1" hidden="1" x14ac:dyDescent="0.2">
      <c r="A11" s="94"/>
      <c r="B11" s="95"/>
      <c r="C11" s="100"/>
      <c r="D11" s="95"/>
      <c r="E11" s="97"/>
      <c r="F11" s="96"/>
    </row>
    <row r="12" spans="1:6" s="70" customFormat="1" x14ac:dyDescent="0.2">
      <c r="A12" s="94">
        <v>43684</v>
      </c>
      <c r="B12" s="95" t="s">
        <v>283</v>
      </c>
      <c r="C12" s="100" t="s">
        <v>18</v>
      </c>
      <c r="D12" s="95" t="s">
        <v>284</v>
      </c>
      <c r="E12" s="97" t="s">
        <v>23</v>
      </c>
      <c r="F12" s="96"/>
    </row>
    <row r="13" spans="1:6" s="70" customFormat="1" x14ac:dyDescent="0.2">
      <c r="A13" s="94">
        <v>43692</v>
      </c>
      <c r="B13" s="95" t="s">
        <v>267</v>
      </c>
      <c r="C13" s="100" t="s">
        <v>20</v>
      </c>
      <c r="D13" s="95" t="s">
        <v>264</v>
      </c>
      <c r="E13" s="97" t="s">
        <v>23</v>
      </c>
      <c r="F13" s="96"/>
    </row>
    <row r="14" spans="1:6" s="70" customFormat="1" x14ac:dyDescent="0.2">
      <c r="A14" s="133" t="s">
        <v>285</v>
      </c>
      <c r="B14" s="95" t="s">
        <v>286</v>
      </c>
      <c r="C14" s="100" t="s">
        <v>18</v>
      </c>
      <c r="D14" s="95" t="s">
        <v>287</v>
      </c>
      <c r="E14" s="97" t="s">
        <v>24</v>
      </c>
      <c r="F14" s="96"/>
    </row>
    <row r="15" spans="1:6" s="70" customFormat="1" x14ac:dyDescent="0.2">
      <c r="A15" s="94">
        <v>43706</v>
      </c>
      <c r="B15" s="95" t="s">
        <v>288</v>
      </c>
      <c r="C15" s="100" t="s">
        <v>18</v>
      </c>
      <c r="D15" s="95" t="s">
        <v>289</v>
      </c>
      <c r="E15" s="97" t="s">
        <v>23</v>
      </c>
      <c r="F15" s="96"/>
    </row>
    <row r="16" spans="1:6" s="70" customFormat="1" x14ac:dyDescent="0.2">
      <c r="A16" s="94">
        <v>43711</v>
      </c>
      <c r="B16" s="95" t="s">
        <v>265</v>
      </c>
      <c r="C16" s="100" t="s">
        <v>20</v>
      </c>
      <c r="D16" s="95" t="s">
        <v>266</v>
      </c>
      <c r="E16" s="97" t="s">
        <v>23</v>
      </c>
      <c r="F16" s="96"/>
    </row>
    <row r="17" spans="1:7" s="70" customFormat="1" ht="25.5" x14ac:dyDescent="0.2">
      <c r="A17" s="94">
        <v>43732</v>
      </c>
      <c r="B17" s="95" t="s">
        <v>268</v>
      </c>
      <c r="C17" s="100" t="s">
        <v>20</v>
      </c>
      <c r="D17" s="95" t="s">
        <v>269</v>
      </c>
      <c r="E17" s="97" t="s">
        <v>23</v>
      </c>
      <c r="F17" s="96"/>
    </row>
    <row r="18" spans="1:7" s="70" customFormat="1" x14ac:dyDescent="0.2">
      <c r="A18" s="94">
        <v>43734</v>
      </c>
      <c r="B18" s="95" t="s">
        <v>259</v>
      </c>
      <c r="C18" s="100" t="s">
        <v>20</v>
      </c>
      <c r="D18" s="95" t="s">
        <v>260</v>
      </c>
      <c r="E18" s="97" t="s">
        <v>23</v>
      </c>
      <c r="F18" s="96" t="s">
        <v>261</v>
      </c>
    </row>
    <row r="19" spans="1:7" s="70" customFormat="1" ht="25.5" x14ac:dyDescent="0.2">
      <c r="A19" s="94">
        <v>43740</v>
      </c>
      <c r="B19" s="95" t="s">
        <v>271</v>
      </c>
      <c r="C19" s="100" t="s">
        <v>20</v>
      </c>
      <c r="D19" s="95" t="s">
        <v>270</v>
      </c>
      <c r="E19" s="97" t="s">
        <v>23</v>
      </c>
      <c r="F19" s="96"/>
    </row>
    <row r="20" spans="1:7" s="70" customFormat="1" x14ac:dyDescent="0.2">
      <c r="A20" s="94">
        <v>43773</v>
      </c>
      <c r="B20" s="95" t="s">
        <v>272</v>
      </c>
      <c r="C20" s="100" t="s">
        <v>20</v>
      </c>
      <c r="D20" s="95" t="s">
        <v>273</v>
      </c>
      <c r="E20" s="97" t="s">
        <v>23</v>
      </c>
      <c r="F20" s="96"/>
    </row>
    <row r="21" spans="1:7" s="70" customFormat="1" ht="25.5" x14ac:dyDescent="0.2">
      <c r="A21" s="94">
        <v>43789</v>
      </c>
      <c r="B21" s="95" t="s">
        <v>279</v>
      </c>
      <c r="C21" s="100" t="s">
        <v>20</v>
      </c>
      <c r="D21" s="95" t="s">
        <v>280</v>
      </c>
      <c r="E21" s="97" t="s">
        <v>23</v>
      </c>
      <c r="F21" s="96"/>
    </row>
    <row r="22" spans="1:7" s="70" customFormat="1" x14ac:dyDescent="0.2">
      <c r="A22" s="94">
        <v>43794</v>
      </c>
      <c r="B22" s="95" t="s">
        <v>274</v>
      </c>
      <c r="C22" s="100" t="s">
        <v>20</v>
      </c>
      <c r="D22" s="95" t="s">
        <v>275</v>
      </c>
      <c r="E22" s="97" t="s">
        <v>23</v>
      </c>
      <c r="F22" s="96"/>
    </row>
    <row r="23" spans="1:7" s="70" customFormat="1" x14ac:dyDescent="0.2">
      <c r="A23" s="94">
        <v>43796</v>
      </c>
      <c r="B23" s="95" t="s">
        <v>290</v>
      </c>
      <c r="C23" s="100" t="s">
        <v>18</v>
      </c>
      <c r="D23" s="95" t="s">
        <v>264</v>
      </c>
      <c r="E23" s="97" t="s">
        <v>23</v>
      </c>
      <c r="F23" s="96"/>
    </row>
    <row r="24" spans="1:7" s="70" customFormat="1" x14ac:dyDescent="0.2">
      <c r="A24" s="94">
        <v>43818</v>
      </c>
      <c r="B24" s="95" t="s">
        <v>262</v>
      </c>
      <c r="C24" s="100" t="s">
        <v>20</v>
      </c>
      <c r="D24" s="95" t="s">
        <v>263</v>
      </c>
      <c r="E24" s="97" t="s">
        <v>23</v>
      </c>
      <c r="F24" s="96" t="s">
        <v>261</v>
      </c>
    </row>
    <row r="25" spans="1:7" s="70" customFormat="1" ht="25.5" x14ac:dyDescent="0.2">
      <c r="A25" s="94">
        <v>43865</v>
      </c>
      <c r="B25" s="95" t="s">
        <v>276</v>
      </c>
      <c r="C25" s="100" t="s">
        <v>20</v>
      </c>
      <c r="D25" s="95" t="s">
        <v>281</v>
      </c>
      <c r="E25" s="97" t="s">
        <v>23</v>
      </c>
      <c r="F25" s="96"/>
    </row>
    <row r="26" spans="1:7" s="70" customFormat="1" x14ac:dyDescent="0.2">
      <c r="A26" s="94">
        <v>43887</v>
      </c>
      <c r="B26" s="95" t="s">
        <v>277</v>
      </c>
      <c r="C26" s="100" t="s">
        <v>20</v>
      </c>
      <c r="D26" s="95" t="s">
        <v>264</v>
      </c>
      <c r="E26" s="97" t="s">
        <v>23</v>
      </c>
      <c r="F26" s="96"/>
    </row>
    <row r="27" spans="1:7" s="70" customFormat="1" x14ac:dyDescent="0.2">
      <c r="A27" s="94">
        <v>43890</v>
      </c>
      <c r="B27" s="95" t="s">
        <v>291</v>
      </c>
      <c r="C27" s="100" t="s">
        <v>18</v>
      </c>
      <c r="D27" s="95" t="s">
        <v>292</v>
      </c>
      <c r="E27" s="97" t="s">
        <v>23</v>
      </c>
      <c r="F27" s="96"/>
    </row>
    <row r="28" spans="1:7" s="70" customFormat="1" x14ac:dyDescent="0.2">
      <c r="A28" s="94">
        <v>43894</v>
      </c>
      <c r="B28" s="95" t="s">
        <v>278</v>
      </c>
      <c r="C28" s="100" t="s">
        <v>20</v>
      </c>
      <c r="D28" s="95" t="s">
        <v>282</v>
      </c>
      <c r="E28" s="97" t="s">
        <v>23</v>
      </c>
      <c r="F28" s="96"/>
    </row>
    <row r="29" spans="1:7" s="70" customFormat="1" ht="25.5" x14ac:dyDescent="0.2">
      <c r="A29" s="94">
        <v>43894</v>
      </c>
      <c r="B29" s="95" t="s">
        <v>294</v>
      </c>
      <c r="C29" s="100" t="s">
        <v>18</v>
      </c>
      <c r="D29" s="95" t="s">
        <v>293</v>
      </c>
      <c r="E29" s="97" t="s">
        <v>23</v>
      </c>
      <c r="F29" s="96"/>
    </row>
    <row r="30" spans="1:7" s="70" customFormat="1" x14ac:dyDescent="0.2">
      <c r="A30" s="94"/>
      <c r="B30" s="98"/>
      <c r="C30" s="100"/>
      <c r="D30" s="98"/>
      <c r="E30" s="97"/>
      <c r="F30" s="99"/>
    </row>
    <row r="31" spans="1:7" s="70" customFormat="1" hidden="1" x14ac:dyDescent="0.2">
      <c r="A31" s="94"/>
      <c r="B31" s="95"/>
      <c r="C31" s="100"/>
      <c r="D31" s="95"/>
      <c r="E31" s="97"/>
      <c r="F31" s="96"/>
    </row>
    <row r="32" spans="1:7" ht="34.5" customHeight="1" x14ac:dyDescent="0.2">
      <c r="A32" s="72" t="s">
        <v>115</v>
      </c>
      <c r="B32" s="73" t="s">
        <v>19</v>
      </c>
      <c r="C32" s="74">
        <f>C33+C34</f>
        <v>18</v>
      </c>
      <c r="D32" s="109" t="str">
        <f>IF(SUBTOTAL(3,C11:C31)=SUBTOTAL(103,C11:C31),'Summary and sign-off'!$A$47,'Summary and sign-off'!$A$48)</f>
        <v>Check - there are no hidden rows with data</v>
      </c>
      <c r="E32" s="154" t="str">
        <f>IF('Summary and sign-off'!F59='Summary and sign-off'!F53,'Summary and sign-off'!A51,'Summary and sign-off'!A49)</f>
        <v>Check - each entry provides sufficient information</v>
      </c>
      <c r="F32" s="154"/>
      <c r="G32" s="70"/>
    </row>
    <row r="33" spans="1:6" ht="25.5" customHeight="1" x14ac:dyDescent="0.25">
      <c r="A33" s="75"/>
      <c r="B33" s="76" t="s">
        <v>20</v>
      </c>
      <c r="C33" s="77">
        <f>COUNTIF(C11:C31,'Summary and sign-off'!A44)</f>
        <v>12</v>
      </c>
      <c r="D33" s="19"/>
      <c r="E33" s="20"/>
      <c r="F33" s="21"/>
    </row>
    <row r="34" spans="1:6" ht="25.5" customHeight="1" x14ac:dyDescent="0.25">
      <c r="A34" s="75"/>
      <c r="B34" s="76" t="s">
        <v>18</v>
      </c>
      <c r="C34" s="77">
        <f>COUNTIF(C11:C31,'Summary and sign-off'!A45)</f>
        <v>6</v>
      </c>
      <c r="D34" s="19"/>
      <c r="E34" s="20"/>
      <c r="F34" s="21"/>
    </row>
    <row r="35" spans="1:6" x14ac:dyDescent="0.2">
      <c r="A35" s="22"/>
      <c r="B35" s="23"/>
      <c r="C35" s="22"/>
      <c r="D35" s="24"/>
      <c r="E35" s="24"/>
      <c r="F35" s="22"/>
    </row>
    <row r="36" spans="1:6" x14ac:dyDescent="0.2">
      <c r="A36" s="23" t="s">
        <v>6</v>
      </c>
      <c r="B36" s="23"/>
      <c r="C36" s="23"/>
      <c r="D36" s="23"/>
      <c r="E36" s="23"/>
      <c r="F36" s="23"/>
    </row>
    <row r="37" spans="1:6" ht="12.6" customHeight="1" x14ac:dyDescent="0.2">
      <c r="A37" s="25" t="s">
        <v>34</v>
      </c>
      <c r="B37" s="22"/>
      <c r="C37" s="22"/>
      <c r="D37" s="22"/>
      <c r="E37" s="22"/>
      <c r="F37" s="26"/>
    </row>
    <row r="38" spans="1:6" x14ac:dyDescent="0.2">
      <c r="A38" s="25" t="s">
        <v>108</v>
      </c>
      <c r="B38" s="27"/>
      <c r="C38" s="28"/>
      <c r="D38" s="28"/>
      <c r="E38" s="28"/>
      <c r="F38" s="29"/>
    </row>
    <row r="39" spans="1:6" x14ac:dyDescent="0.2">
      <c r="A39" s="25" t="s">
        <v>11</v>
      </c>
      <c r="B39" s="30"/>
      <c r="C39" s="30"/>
      <c r="D39" s="30"/>
      <c r="E39" s="30"/>
      <c r="F39" s="30"/>
    </row>
    <row r="40" spans="1:6" ht="12.75" customHeight="1" x14ac:dyDescent="0.2">
      <c r="A40" s="25" t="s">
        <v>59</v>
      </c>
      <c r="B40" s="22"/>
      <c r="C40" s="22"/>
      <c r="D40" s="22"/>
      <c r="E40" s="22"/>
      <c r="F40" s="22"/>
    </row>
    <row r="41" spans="1:6" ht="12.95" customHeight="1" x14ac:dyDescent="0.2">
      <c r="A41" s="31" t="s">
        <v>21</v>
      </c>
      <c r="B41" s="32"/>
      <c r="C41" s="32"/>
      <c r="D41" s="32"/>
      <c r="E41" s="32"/>
      <c r="F41" s="32"/>
    </row>
    <row r="42" spans="1:6" x14ac:dyDescent="0.2">
      <c r="A42" s="33" t="s">
        <v>37</v>
      </c>
      <c r="B42" s="34"/>
      <c r="C42" s="29"/>
      <c r="D42" s="29"/>
      <c r="E42" s="29"/>
      <c r="F42" s="29"/>
    </row>
    <row r="43" spans="1:6" ht="12.75" customHeight="1" x14ac:dyDescent="0.2">
      <c r="A43" s="33" t="s">
        <v>117</v>
      </c>
      <c r="B43" s="25"/>
      <c r="C43" s="35"/>
      <c r="D43" s="35"/>
      <c r="E43" s="35"/>
      <c r="F43" s="35"/>
    </row>
    <row r="44" spans="1:6" ht="12.75" customHeight="1" x14ac:dyDescent="0.2">
      <c r="A44" s="25"/>
      <c r="B44" s="25"/>
      <c r="C44" s="35"/>
      <c r="D44" s="35"/>
      <c r="E44" s="35"/>
      <c r="F44" s="35"/>
    </row>
    <row r="45" spans="1:6" ht="12.75" hidden="1" customHeight="1" x14ac:dyDescent="0.2">
      <c r="A45" s="25"/>
      <c r="B45" s="25"/>
      <c r="C45" s="35"/>
      <c r="D45" s="35"/>
      <c r="E45" s="35"/>
      <c r="F45" s="35"/>
    </row>
    <row r="46" spans="1:6" hidden="1" x14ac:dyDescent="0.2"/>
    <row r="47" spans="1:6" hidden="1" x14ac:dyDescent="0.2"/>
    <row r="48" spans="1:6" hidden="1" x14ac:dyDescent="0.2">
      <c r="A48" s="23"/>
      <c r="B48" s="23"/>
      <c r="C48" s="23"/>
      <c r="D48" s="23"/>
      <c r="E48" s="23"/>
      <c r="F48" s="23"/>
    </row>
    <row r="49" spans="1:6" hidden="1" x14ac:dyDescent="0.2">
      <c r="A49" s="23"/>
      <c r="B49" s="23"/>
      <c r="C49" s="23"/>
      <c r="D49" s="23"/>
      <c r="E49" s="23"/>
      <c r="F49" s="23"/>
    </row>
    <row r="50" spans="1:6" hidden="1" x14ac:dyDescent="0.2">
      <c r="A50" s="23"/>
      <c r="B50" s="23"/>
      <c r="C50" s="23"/>
      <c r="D50" s="23"/>
      <c r="E50" s="23"/>
      <c r="F50" s="23"/>
    </row>
    <row r="51" spans="1:6" hidden="1" x14ac:dyDescent="0.2">
      <c r="A51" s="23"/>
      <c r="B51" s="23"/>
      <c r="C51" s="23"/>
      <c r="D51" s="23"/>
      <c r="E51" s="23"/>
      <c r="F51" s="23"/>
    </row>
    <row r="52" spans="1:6" hidden="1" x14ac:dyDescent="0.2">
      <c r="A52" s="23"/>
      <c r="B52" s="23"/>
      <c r="C52" s="23"/>
      <c r="D52" s="23"/>
      <c r="E52" s="23"/>
      <c r="F52" s="23"/>
    </row>
    <row r="53" spans="1:6" hidden="1" x14ac:dyDescent="0.2"/>
    <row r="54" spans="1:6" hidden="1" x14ac:dyDescent="0.2"/>
    <row r="55" spans="1:6" hidden="1" x14ac:dyDescent="0.2"/>
    <row r="56" spans="1:6" hidden="1" x14ac:dyDescent="0.2"/>
    <row r="57" spans="1:6" hidden="1" x14ac:dyDescent="0.2"/>
    <row r="58" spans="1:6" hidden="1" x14ac:dyDescent="0.2"/>
    <row r="59" spans="1:6" hidden="1" x14ac:dyDescent="0.2"/>
    <row r="60" spans="1:6" hidden="1" x14ac:dyDescent="0.2"/>
    <row r="61" spans="1:6" hidden="1" x14ac:dyDescent="0.2"/>
    <row r="62" spans="1:6" hidden="1" x14ac:dyDescent="0.2"/>
    <row r="63" spans="1:6" hidden="1" x14ac:dyDescent="0.2"/>
    <row r="64" spans="1:6"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sheetData>
  <sheetProtection sheet="1" formatCells="0" insertRows="0" deleteRows="0"/>
  <mergeCells count="10">
    <mergeCell ref="E32:F32"/>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31">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sign-off'!$A$44:$A$45</xm:f>
          </x14:formula1>
          <xm:sqref>C11:C31</xm:sqref>
        </x14:dataValidation>
        <x14:dataValidation type="list" errorStyle="information" operator="greaterThan" allowBlank="1" showInputMessage="1" prompt="Provide specific $ value if possible">
          <x14:formula1>
            <xm:f>'Summary and sign-off'!$A$38:$A$43</xm:f>
          </x14:formula1>
          <xm:sqref>E11:E31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purl.org/dc/dcmitype/"/>
    <ds:schemaRef ds:uri="http://schemas.microsoft.com/office/2006/documentManagement/types"/>
    <ds:schemaRef ds:uri="http://schemas.microsoft.com/office/infopath/2007/PartnerControls"/>
    <ds:schemaRef ds:uri="http://purl.org/dc/elements/1.1/"/>
    <ds:schemaRef ds:uri="http://schemas.microsoft.com/office/2006/metadata/properties"/>
    <ds:schemaRef ds:uri="12165527-d881-4234-97f9-ee139a3f0c31"/>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Sally Greenwood</cp:lastModifiedBy>
  <cp:lastPrinted>2020-07-19T23:31:20Z</cp:lastPrinted>
  <dcterms:created xsi:type="dcterms:W3CDTF">2010-10-17T20:59:02Z</dcterms:created>
  <dcterms:modified xsi:type="dcterms:W3CDTF">2020-07-21T23:29:38Z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