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3040" windowHeight="9195" activeTab="4"/>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expenses'!$A$1:$E$24</definedName>
    <definedName name="_xlnm.Print_Area" localSheetId="4">'Gifts and benefits'!$A$1:$F$51</definedName>
    <definedName name="_xlnm.Print_Area" localSheetId="2">Hospitality!$A$1:$E$25</definedName>
    <definedName name="_xlnm.Print_Area" localSheetId="0">'Summary and sign-off'!$A$1:$F$23</definedName>
    <definedName name="_xlnm.Print_Area" localSheetId="1">Travel!$A$1:$E$183</definedName>
  </definedNames>
  <calcPr calcId="145621"/>
</workbook>
</file>

<file path=xl/calcChain.xml><?xml version="1.0" encoding="utf-8"?>
<calcChain xmlns="http://schemas.openxmlformats.org/spreadsheetml/2006/main">
  <c r="D40" i="4" l="1"/>
  <c r="C18" i="3"/>
  <c r="C18" i="2"/>
  <c r="C147" i="1"/>
  <c r="C172" i="1"/>
  <c r="C37" i="1"/>
  <c r="B6" i="13" l="1"/>
  <c r="E59" i="13"/>
  <c r="C59" i="13"/>
  <c r="C42" i="4"/>
  <c r="C41" i="4"/>
  <c r="B59" i="13" l="1"/>
  <c r="B58" i="13"/>
  <c r="D58" i="13"/>
  <c r="B57" i="13"/>
  <c r="D57" i="13"/>
  <c r="D56" i="13"/>
  <c r="B56" i="13"/>
  <c r="D55" i="13"/>
  <c r="B55" i="13"/>
  <c r="D54" i="13"/>
  <c r="B54" i="13"/>
  <c r="B2" i="4"/>
  <c r="B3" i="4"/>
  <c r="B2" i="3"/>
  <c r="B3" i="3"/>
  <c r="B2" i="2"/>
  <c r="B3" i="2"/>
  <c r="B2" i="1"/>
  <c r="B3" i="1"/>
  <c r="F57" i="13" l="1"/>
  <c r="D18" i="2" s="1"/>
  <c r="F59" i="13"/>
  <c r="E40" i="4" s="1"/>
  <c r="F58" i="13"/>
  <c r="D18" i="3" s="1"/>
  <c r="F56" i="13"/>
  <c r="D172" i="1" s="1"/>
  <c r="F55" i="13"/>
  <c r="D147" i="1" s="1"/>
  <c r="F54" i="13"/>
  <c r="D37" i="1" s="1"/>
  <c r="C13" i="13"/>
  <c r="C12" i="13"/>
  <c r="C11" i="13"/>
  <c r="C16" i="13" l="1"/>
  <c r="C17" i="13"/>
  <c r="B5" i="4" l="1"/>
  <c r="B4" i="4"/>
  <c r="B5" i="3"/>
  <c r="B4" i="3"/>
  <c r="B5" i="2"/>
  <c r="B4" i="2"/>
  <c r="B5" i="1"/>
  <c r="B4" i="1"/>
  <c r="C15" i="13" l="1"/>
  <c r="F12" i="13" l="1"/>
  <c r="C40" i="4"/>
  <c r="F11" i="13" s="1"/>
  <c r="F13" i="13" l="1"/>
  <c r="B172" i="1"/>
  <c r="B17" i="13" s="1"/>
  <c r="B147" i="1"/>
  <c r="B16" i="13" s="1"/>
  <c r="B37" i="1"/>
  <c r="B15" i="13" s="1"/>
  <c r="B18" i="3" l="1"/>
  <c r="B13" i="13" s="1"/>
  <c r="B18" i="2"/>
  <c r="B12" i="13" s="1"/>
  <c r="B11" i="13" l="1"/>
  <c r="B174" i="1"/>
</calcChain>
</file>

<file path=xl/comments1.xml><?xml version="1.0" encoding="utf-8"?>
<comments xmlns="http://schemas.openxmlformats.org/spreadsheetml/2006/main">
  <authors>
    <author>Ken Smart [SSC]</author>
  </authors>
  <commentList>
    <comment ref="A11" authorId="0">
      <text>
        <r>
          <rPr>
            <sz val="9"/>
            <color indexed="81"/>
            <rFont val="Tahoma"/>
            <family val="2"/>
          </rPr>
          <t xml:space="preserve">
Insert additional rows as needed:
- 'right click' on a row number (left of screen)
- select 'Insert' (this will insert a row above it)
</t>
        </r>
      </text>
    </comment>
    <comment ref="A40" authorId="0">
      <text>
        <r>
          <rPr>
            <sz val="9"/>
            <color indexed="81"/>
            <rFont val="Tahoma"/>
            <family val="2"/>
          </rPr>
          <t xml:space="preserve">
Insert additional rows as needed:
- 'right click' on a row number (left of screen)
- select 'Insert' (this will insert a row above it)
</t>
        </r>
      </text>
    </comment>
    <comment ref="A15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<sst xmlns="http://schemas.openxmlformats.org/spreadsheetml/2006/main" count="729" uniqueCount="365">
  <si>
    <t>All Other Expenses</t>
  </si>
  <si>
    <t>Total travel expenses</t>
  </si>
  <si>
    <t xml:space="preserve">Organisation Name </t>
  </si>
  <si>
    <t>Chief Executive</t>
  </si>
  <si>
    <t>International, domestic and local travel expenses</t>
  </si>
  <si>
    <t>Chief Executive Expense Disclosure</t>
  </si>
  <si>
    <t>Notes</t>
  </si>
  <si>
    <t xml:space="preserve">Notes </t>
  </si>
  <si>
    <t>* Headings on following tabs will pre populate with what you enter on this tab</t>
  </si>
  <si>
    <t>Hospitality</t>
  </si>
  <si>
    <t>Total cost will appear automatically once you put information in rows above.</t>
  </si>
  <si>
    <t>A one-off offer of something worth $25 is not included, but if the offer is made more than once a year, it should be disclosed.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</si>
  <si>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</si>
  <si>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</si>
  <si>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</si>
  <si>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</si>
  <si>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</si>
  <si>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</si>
  <si>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</si>
  <si>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</si>
  <si>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</si>
  <si>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</si>
  <si>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</si>
  <si>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</si>
  <si>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</si>
  <si>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</si>
  <si>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</si>
  <si>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</si>
  <si>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</si>
  <si>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</si>
  <si>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</si>
  <si>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</si>
  <si>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</si>
  <si>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</si>
  <si>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</si>
  <si>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</si>
  <si>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</si>
  <si>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</si>
  <si>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</si>
  <si>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</si>
  <si>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</si>
  <si>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</si>
  <si>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</si>
  <si>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Count</t>
  </si>
  <si>
    <t>GST inclusion inconsistent</t>
  </si>
  <si>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</si>
  <si>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</si>
  <si>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</si>
  <si>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</si>
  <si>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</si>
  <si>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</si>
  <si>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</si>
  <si>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</si>
  <si>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</si>
  <si>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</si>
  <si>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</si>
  <si>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</si>
  <si>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</si>
  <si>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</si>
  <si>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</si>
  <si>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</si>
  <si>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</si>
  <si>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</si>
  <si>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</si>
  <si>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</si>
  <si>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</si>
  <si>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</si>
  <si>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</si>
  <si>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</si>
  <si>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</si>
  <si>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</si>
  <si>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</si>
  <si>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</si>
  <si>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</si>
  <si>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</si>
  <si>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</si>
  <si>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</si>
  <si>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</si>
  <si>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</si>
  <si>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</si>
  <si>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</si>
  <si>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</si>
  <si>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</si>
  <si>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</si>
  <si>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</si>
  <si>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t xml:space="preserve">Total hospitality expenses </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</si>
  <si>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</si>
  <si>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</si>
  <si>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</si>
  <si>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</si>
  <si>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</si>
  <si>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</si>
  <si>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</si>
  <si>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</si>
  <si>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</si>
  <si>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</si>
  <si>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</si>
  <si>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</si>
  <si>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</si>
  <si>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</si>
  <si>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</si>
  <si>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</si>
  <si>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</si>
  <si>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</si>
  <si>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</si>
  <si>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</si>
  <si>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</si>
  <si>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</si>
  <si>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</si>
  <si>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</si>
  <si>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</si>
  <si>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</si>
  <si>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</si>
  <si>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</si>
  <si>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</si>
  <si>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</si>
  <si>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</si>
  <si>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</si>
  <si>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</si>
  <si>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 xml:space="preserve">Ministry of Business, Innovation &amp; Employment </t>
  </si>
  <si>
    <t xml:space="preserve">Carolyn Tremain </t>
  </si>
  <si>
    <t>20-22 September 2018</t>
  </si>
  <si>
    <t>Attend Australia NZ National Security Dialogue meeting</t>
  </si>
  <si>
    <t>Flights</t>
  </si>
  <si>
    <t>Sydney</t>
  </si>
  <si>
    <t>Taxi</t>
  </si>
  <si>
    <t xml:space="preserve">Wellington </t>
  </si>
  <si>
    <t>Meetings with stakeholders</t>
  </si>
  <si>
    <t xml:space="preserve">Auckland </t>
  </si>
  <si>
    <t>Dinner with Business NZ and local business leaders - Queenstown airport to city</t>
  </si>
  <si>
    <t>Queenstown</t>
  </si>
  <si>
    <t>Auckland for meetings with stakeholders - MBIE to Wellington airport</t>
  </si>
  <si>
    <t>17-18 July 2018</t>
  </si>
  <si>
    <t xml:space="preserve">Dinner with Business NZ and local business leaders  </t>
  </si>
  <si>
    <t>Dinner with Business NZ and local business leaders - Hotel to airport</t>
  </si>
  <si>
    <t xml:space="preserve">Dinner with Business NZ and local business leaders - Queenstown  </t>
  </si>
  <si>
    <t>Airport parking</t>
  </si>
  <si>
    <t>Business NZ CE forum; meeting with Methven, Auckland - MBIE to Wellington airport</t>
  </si>
  <si>
    <t>19-22 July 2018</t>
  </si>
  <si>
    <t xml:space="preserve">Business NZ CE forum; meeting with Methven </t>
  </si>
  <si>
    <t>Business NZ CE forum; meeting with Methven, Auckland - Wellington airport to home</t>
  </si>
  <si>
    <t>MBIE staff sessions; SLT stakeholder function, Auckland - MBIE to airport</t>
  </si>
  <si>
    <t>6-11 August 2018</t>
  </si>
  <si>
    <t>Meetings with staff; SLT stakeholder engagement event</t>
  </si>
  <si>
    <t>Uber between meetings</t>
  </si>
  <si>
    <t>Uber</t>
  </si>
  <si>
    <t>Dinner with HW Richardson Group Board - Auckland airport to city</t>
  </si>
  <si>
    <t>15-19 August 2018</t>
  </si>
  <si>
    <t>Dinner with HW Richardson Group Board, Career Board meeting, meetings with stakeholders - Auckland; Christchurch for staff forum, meetings with stakeholders</t>
  </si>
  <si>
    <t>Auckland and Christchurch</t>
  </si>
  <si>
    <t>Dinner with HW Richardson Group Board - Dinner to Auckland home</t>
  </si>
  <si>
    <t>Auckland</t>
  </si>
  <si>
    <t>MBIE People Leader Forum; meetings with stakeholders, Christchurch</t>
  </si>
  <si>
    <t>MBIE People Leader Forum; meetings with stakeholders - Christchurch airport to city</t>
  </si>
  <si>
    <t>Christchurch</t>
  </si>
  <si>
    <t>MBIE People Leader Forum; meetings with stakeholders - Christchurch city to airport</t>
  </si>
  <si>
    <t>MBIE People Leader Forum, Christchurch - Wellington airport to home</t>
  </si>
  <si>
    <t>29 August - 2 September 2018</t>
  </si>
  <si>
    <t>Diversity Awards gala dinner - Auckland airport to city</t>
  </si>
  <si>
    <t>Diversity Awards gala dinner - Auckland city to home</t>
  </si>
  <si>
    <t>Diversity Awards gala dinner, Auckland - Wellington airport to home</t>
  </si>
  <si>
    <t>3-4 October 2018</t>
  </si>
  <si>
    <t>Business NZ hosted dinner with PM, Ministers and business leaders</t>
  </si>
  <si>
    <t>Meeting with Ngati Kahungunu leaders; visit MBIE office</t>
  </si>
  <si>
    <t>Napier</t>
  </si>
  <si>
    <t>10-11 October 2018</t>
  </si>
  <si>
    <t>Business NZ hosted dinner with regional business leaders, Invercargill; Meeting with Cawthron Institute, Nelson</t>
  </si>
  <si>
    <t>Invercargill and Nelson</t>
  </si>
  <si>
    <t>18-22 October 2018</t>
  </si>
  <si>
    <t>Career Board meeting, Sustainable Wealth Initiative launch</t>
  </si>
  <si>
    <t>25-28 October 2018</t>
  </si>
  <si>
    <t>7-26 November 2018</t>
  </si>
  <si>
    <t>PM's Business Advisory Council meeting</t>
  </si>
  <si>
    <t>MBIE to meeting at Crown Law Office</t>
  </si>
  <si>
    <t>Wellington</t>
  </si>
  <si>
    <t>Attend 125th Anniversary of Women's Suffrage dinner - Home to Government House</t>
  </si>
  <si>
    <t>Attend 125th Anniversary of Women's Suffrage dinner - Government House to home</t>
  </si>
  <si>
    <t>20-21 September 2018</t>
  </si>
  <si>
    <t>Hotel</t>
  </si>
  <si>
    <t>Attend Australia NZ National Security Dialogue meeting - Home to Wellington airport</t>
  </si>
  <si>
    <t>Attend Australia NZ National Security Dialogue meeting - Sydney airport to city</t>
  </si>
  <si>
    <t>Attend Australia NZ National Security Dialogue meeting - Sydney to airport</t>
  </si>
  <si>
    <t>Attend Australia NZ National Security Dialogue meeting - Wellington airport to home</t>
  </si>
  <si>
    <t>Business NZ hosted dinner with PM, Ministers and business leaders - Auckland airport to city</t>
  </si>
  <si>
    <t xml:space="preserve">Business NZ hosted dinner with PM, Ministers and business leaders - Dinner to home </t>
  </si>
  <si>
    <t>Speaking at MBIE's Health &amp; Safety Representatives' conference - Conference to MBIE</t>
  </si>
  <si>
    <t>Speaking at MBIE's Health &amp; Safety Representatives' conference - MBIE to Conference</t>
  </si>
  <si>
    <t>Meeting with Ngati Kahungunu leaders; visit MBIE office, Napier - Home to Wellington airport</t>
  </si>
  <si>
    <t>Meeting with Ngati Kahungunu leaders; visit MBIE office, Napier - Wellington airport to MBIE</t>
  </si>
  <si>
    <t>Business NZ hosted dinner with regional business leaders, Invercargill; Meeting with Cawthron Institute, Nelson - Wellington airport to city</t>
  </si>
  <si>
    <t>Research Honours Aotearoa dinner, Te Papa to home</t>
  </si>
  <si>
    <t>Career Board meeting, Sustainable Wealth Initiative launch, Auckland - MBIE to airport</t>
  </si>
  <si>
    <t>Career Board meeting, Sustainable Wealth Initiative launch, Auckland - Wellington airport to home</t>
  </si>
  <si>
    <t>Meeting with Retirement Commissioner; McKinsey, Auckland - MBIE to Wellington airport</t>
  </si>
  <si>
    <t>Travel to MBIE staff session from previous meeting</t>
  </si>
  <si>
    <t>Meeting with Retirement Commissioner; McKinsey; staff session, Auckland - Wellington airport to home</t>
  </si>
  <si>
    <t xml:space="preserve">Meeting with Retirement Commissioner; McKinsey; staff session </t>
  </si>
  <si>
    <t>PM's Business Advisory Council meeting, Auckland - MBIE to Wellington airport</t>
  </si>
  <si>
    <t>From meeting at Beehive to Wharewaka for SSC workshop on Crown entities</t>
  </si>
  <si>
    <t>MBIE to meeting at SSC</t>
  </si>
  <si>
    <t>Uber from E-invoicing meeting to MBIE</t>
  </si>
  <si>
    <t>From meeting at SSC to E-invoicing meeting</t>
  </si>
  <si>
    <t>Visit to MBIE's Manukau office</t>
  </si>
  <si>
    <t>Train</t>
  </si>
  <si>
    <t>Oak Learning Group - venue to airport</t>
  </si>
  <si>
    <t>Oak Learning Group - venue to accommodation</t>
  </si>
  <si>
    <t>Oak Learning Group - accommodation to venue</t>
  </si>
  <si>
    <t>Oak Learning Group - airport to city</t>
  </si>
  <si>
    <t>Ministerial announcements re Provincial Growth Fund</t>
  </si>
  <si>
    <t>7-8 February 2019</t>
  </si>
  <si>
    <t>11-12 February 2019</t>
  </si>
  <si>
    <t>SLT stakeholder engagement with various businesses; dinner with business leaders; meeting with Ngati Kahungunu; powhiri for CE Hastings Council</t>
  </si>
  <si>
    <t>Napier/Hastings</t>
  </si>
  <si>
    <t>14-18 February 2019</t>
  </si>
  <si>
    <t>Career Board meeting; meeting with various stakeholders</t>
  </si>
  <si>
    <t>All staff forums</t>
  </si>
  <si>
    <t xml:space="preserve">Hamilton, Auckland </t>
  </si>
  <si>
    <t>Visiting Christchurch offices</t>
  </si>
  <si>
    <t>19-20 March 2019</t>
  </si>
  <si>
    <t>Visiting MBIE's Refugee Resettlement Centre</t>
  </si>
  <si>
    <t>MBIE all staff forum; visiting Christchurch offices</t>
  </si>
  <si>
    <t>28 March-1 April 2019</t>
  </si>
  <si>
    <t>Visiting Labour Inspectorate team and site visits</t>
  </si>
  <si>
    <t>4-7 April 2019</t>
  </si>
  <si>
    <t>Business NZ CE forum</t>
  </si>
  <si>
    <t>MBIE to meeting</t>
  </si>
  <si>
    <t>3-4 February 2019</t>
  </si>
  <si>
    <t>Reimbursement for mileage in taking own car</t>
  </si>
  <si>
    <t>Waitangi/Kaikohe</t>
  </si>
  <si>
    <t>Career Board meeting; meeting with various stakeholders - MBIE to Wellington airport</t>
  </si>
  <si>
    <t>Ministerial announcements re Provincial Growth Fund - MBIE to airport</t>
  </si>
  <si>
    <t xml:space="preserve">Ministerial announcements re Provincial Growth Fund </t>
  </si>
  <si>
    <t>Lunch with staff member</t>
  </si>
  <si>
    <t>Paihia</t>
  </si>
  <si>
    <t>Visiting Christchurch offices - to airport</t>
  </si>
  <si>
    <t>Visiting Christchurch offices - travel between offices</t>
  </si>
  <si>
    <t>Visiting Christchurch offices - airport to office</t>
  </si>
  <si>
    <t>Wellington airport parking</t>
  </si>
  <si>
    <t>Parking for rental car</t>
  </si>
  <si>
    <t>Hamilton</t>
  </si>
  <si>
    <t>All staff forums - Auckland city to airport</t>
  </si>
  <si>
    <t>MBIE all staff forum; visiting Christchurch offices - Home to Wellington airport</t>
  </si>
  <si>
    <t>MBIE all staff forum; visiting Christchurch offices - travel between offices</t>
  </si>
  <si>
    <t>MBIE all staff forum; visiting Christchurch offices - city to airport</t>
  </si>
  <si>
    <t>Visiting MBIE's Refugee Resettlement Centre - Auckland city to Centre</t>
  </si>
  <si>
    <t>Visiting MBIE's Refugee Resettlement Centre, Auckland</t>
  </si>
  <si>
    <t>Visiting Labour Inspectorate team and site visits, Auckland - Wellington airport to MBIE</t>
  </si>
  <si>
    <t>Visiting Labour Inspectorate team, Auckland - MBIE to Wellington airport</t>
  </si>
  <si>
    <t>Attending MBIE team's planning day - MBIE to Wharewaka</t>
  </si>
  <si>
    <t>Business NZ CE forum, Auckland - MBIE to Wellington airport</t>
  </si>
  <si>
    <t>Business NZ CE forum, Auckland - Wellington airport to home</t>
  </si>
  <si>
    <t>Career Board meeting; Speaking at GS1 conference; visiting MBIE's Border teams, Auckland - MBIE to Wellington airport</t>
  </si>
  <si>
    <t>Career Board meeting; Speaking at GS1 conference; visiting MBIE's Border teams, Auckland - Wellington airport to MBIE</t>
  </si>
  <si>
    <t>Visiting MBIE's Border teams at Auckland airport</t>
  </si>
  <si>
    <t>9-12 May 2019</t>
  </si>
  <si>
    <t>NZ Procurement Awards; MBIE People Leader Forum</t>
  </si>
  <si>
    <t>16-19 May 2019</t>
  </si>
  <si>
    <t>Melbourne</t>
  </si>
  <si>
    <t>27 April - 2 May 2019</t>
  </si>
  <si>
    <t>Future of Work conference</t>
  </si>
  <si>
    <t>Singapore</t>
  </si>
  <si>
    <t>10-15 April 2019</t>
  </si>
  <si>
    <t>Career Board meeting; Speaking at GS1 conference; visiting MBIE's Border teams, Auckland</t>
  </si>
  <si>
    <t>20-22 May 2019</t>
  </si>
  <si>
    <t>Auckland Career Board Cohort Event for Auckland Leaders, Career Board Members and Cohort</t>
  </si>
  <si>
    <t>MBIE People Leader Forum</t>
  </si>
  <si>
    <t>Ministerial PGF Announcement</t>
  </si>
  <si>
    <t>MBIE Spirit of Service event with staff</t>
  </si>
  <si>
    <t xml:space="preserve">Christchurch </t>
  </si>
  <si>
    <t>13-16 June 2019</t>
  </si>
  <si>
    <t>Speaking at Women in National Security Mentoring programme</t>
  </si>
  <si>
    <t>19-20 June 2019</t>
  </si>
  <si>
    <t>Business NZ dinner with private sector CEO funders of the Australia NZ Leadership forum</t>
  </si>
  <si>
    <t>Auckland Career Board meeting</t>
  </si>
  <si>
    <t xml:space="preserve">20-24 June 2019 </t>
  </si>
  <si>
    <t>27-30 June 2019</t>
  </si>
  <si>
    <t>Visiting MBIE's Housing &amp; Tenancy Compliance team and site visits</t>
  </si>
  <si>
    <t>Wellington airport to MBIE - Singapore for Future of Work conference</t>
  </si>
  <si>
    <t>Home to Australian High Commission hosted Trans-Tasman dinner</t>
  </si>
  <si>
    <t>Australian High Commission hosted Trans-Tasman dinner to home</t>
  </si>
  <si>
    <t>MBIE to airport - Auckland to attend NZ Procurement Awards; MBIE's People Leader Forum</t>
  </si>
  <si>
    <t>Procurement Awards to home</t>
  </si>
  <si>
    <t>Wellington airport to home - Auckland for MBIE People Leader Forum; NZ Procurement Awards</t>
  </si>
  <si>
    <t>Home to Wellington airport - Melbourne for Oak Executive Learning Group</t>
  </si>
  <si>
    <t>Oak Executive Learning Group</t>
  </si>
  <si>
    <t>Melbourne airport to hotel</t>
  </si>
  <si>
    <t>Hotel to Oak Learning Group venue</t>
  </si>
  <si>
    <t>Oak Learning Group venue to hotel</t>
  </si>
  <si>
    <t>Hotel to Melbourne airport</t>
  </si>
  <si>
    <t>Airport to home</t>
  </si>
  <si>
    <t>MBIE to airport - Auckland to attend Auckland Career Board Cohort event</t>
  </si>
  <si>
    <t>Wellington airport to MBIE - Auckland to attend Auckland Career Board Cohort event</t>
  </si>
  <si>
    <t>Wellington airport to home - Hawkes Bay for Ministerial PGF announcement</t>
  </si>
  <si>
    <t>Home to Wellington airport - Christchurch for MBIE Spirit of Service event</t>
  </si>
  <si>
    <t>Wellington airport to home - Christchurch for MBIE Spirit of Service event</t>
  </si>
  <si>
    <t>Airport to city - Christchurch for MBIE People Leader Forum</t>
  </si>
  <si>
    <t>Wellington airport parking - Christchurch for MBIE People Leader Forum</t>
  </si>
  <si>
    <t>Parking</t>
  </si>
  <si>
    <t>MBIE to airport - Auckland to speak at Women in National Security Mentoring event</t>
  </si>
  <si>
    <t>Wellington airport to home - Auckland to speak at Women in National Security Mentoring event</t>
  </si>
  <si>
    <t>Auckland city to home - Business NZ hosted dinner with Australia NZ Leadership Forum CEs</t>
  </si>
  <si>
    <t xml:space="preserve">Auckland airport to city - Business NZ hosted dinner with Australia NZ Leadership Forum CEs </t>
  </si>
  <si>
    <t>Wellington airport parking - Auckland to attend Business NZ hosted dinner with Australia NZ Leadership Forum CEs</t>
  </si>
  <si>
    <t>MBIE to Wellington airport - Auckland for Career Board meeting</t>
  </si>
  <si>
    <t>Wellington airport to MBIE - Auckland for Career Board meeting</t>
  </si>
  <si>
    <t>MBIE to Wellington airport - Auckland to visit MBIE's Housing &amp; Tenancy Compliance team</t>
  </si>
  <si>
    <t>Wellington airport to home - Auckland to visit MBIE's Housing &amp; Tenancy Compliance team</t>
  </si>
  <si>
    <t>Christmas cake</t>
  </si>
  <si>
    <t>Beca</t>
  </si>
  <si>
    <t>Unknown</t>
  </si>
  <si>
    <t>Handed out to staff for morning tea</t>
  </si>
  <si>
    <t>Waitangi Festival dinner</t>
  </si>
  <si>
    <t>Waitangi National Trust</t>
  </si>
  <si>
    <t>27-30 April 2019</t>
  </si>
  <si>
    <t>Accommodation at Swissotel, Singapore for Future of Work conference, x 3 nights</t>
  </si>
  <si>
    <t>Singapore's Ministry of Manpower</t>
  </si>
  <si>
    <t>Invitation to WOW</t>
  </si>
  <si>
    <t>Air NZ</t>
  </si>
  <si>
    <t>Kea World Class NZ Awards dinner</t>
  </si>
  <si>
    <t>Kea NZ</t>
  </si>
  <si>
    <t>Invitation to All Blacks vs South Africa test</t>
  </si>
  <si>
    <t>Todd Corporation</t>
  </si>
  <si>
    <t>NZI Sustainable Business Network Awards</t>
  </si>
  <si>
    <t>NZI &amp; Sustainable Business Network</t>
  </si>
  <si>
    <t>Business NZ</t>
  </si>
  <si>
    <t>IPANZ awards dinner</t>
  </si>
  <si>
    <t>IPANZ</t>
  </si>
  <si>
    <t>Carolyn presented MBIE's sponsored 'Regulatory Systems Award' category</t>
  </si>
  <si>
    <t>Dinner with HW Richardson Group board</t>
  </si>
  <si>
    <t>HW Richardson Group</t>
  </si>
  <si>
    <t>Invited to join table at Diversity Awards Gala dinner</t>
  </si>
  <si>
    <t>SSC</t>
  </si>
  <si>
    <t>125th Anniversary of Women's Suffrage dinner at Government House</t>
  </si>
  <si>
    <t>Governor General</t>
  </si>
  <si>
    <t>Dinner as part of 2-day Australia-NZ National Security Dialogue</t>
  </si>
  <si>
    <t>Australian Government</t>
  </si>
  <si>
    <t>Business NZ hosted dinner with PM and senior Ministers</t>
  </si>
  <si>
    <t>Business NZ hosted dinner with Invercargill business leaders</t>
  </si>
  <si>
    <t>BusinessNZ</t>
  </si>
  <si>
    <t>Police Recruit Wing 319 Attestation formal dinner</t>
  </si>
  <si>
    <t>NZ Police</t>
  </si>
  <si>
    <t>2018 Research Honours Aotearoa dinner</t>
  </si>
  <si>
    <t>Royal Society of NZ</t>
  </si>
  <si>
    <t>Australian High Commission</t>
  </si>
  <si>
    <t>Carolyn's husband also attended</t>
  </si>
  <si>
    <t>Homewood Christmas Ball</t>
  </si>
  <si>
    <t>British High Commission</t>
  </si>
  <si>
    <t>PWC dinner with Hawkes Bay business leaders</t>
  </si>
  <si>
    <t>PWC</t>
  </si>
  <si>
    <t xml:space="preserve">Westpac Trans-Tasman dinner </t>
  </si>
  <si>
    <t>Dinner with private sector investors of Australia NZ Leadership forum</t>
  </si>
  <si>
    <t>Partial membership fee for Executive Learning Group</t>
  </si>
  <si>
    <t>Membership Fee</t>
  </si>
  <si>
    <t>Australia</t>
  </si>
  <si>
    <t>1 June 2018-30 June 2019</t>
  </si>
  <si>
    <t>Phone and data costs</t>
  </si>
  <si>
    <t>Phone and Data charges</t>
  </si>
  <si>
    <t>N/A</t>
  </si>
  <si>
    <t>MBIE to Houghton Bay to attend Tourism CEs Strategy day</t>
  </si>
  <si>
    <t>Diversity Awards gala dinner</t>
  </si>
  <si>
    <t>Diversity Awards gala dinner, Auckland - MBIE to Wellington airport</t>
  </si>
  <si>
    <t xml:space="preserve">Flights between Wgtn, Auckland and Christchurch </t>
  </si>
  <si>
    <t>Chief Financial Officer</t>
  </si>
  <si>
    <t>Farewell dinner for CE MPI</t>
  </si>
  <si>
    <t>Dinner with Minister of Finance and business leaders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</si>
</sst>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164" formatCode="&quot;$&quot;#,##0.00"/>
    <numFmt numFmtId="165" formatCode="[$-1409]d\ mmmm\ yyyy;@"/>
  </numFmts>
  <fonts count="2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44" fontId="19"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6" fillId="7"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16" fillId="7" borderId="0" xfId="0" applyFont="1" applyFill="1" applyBorder="1" applyAlignment="1" applyProtection="1">
      <alignment vertical="center" wrapText="1"/>
    </xf>
    <xf numFmtId="0" fontId="22" fillId="0" borderId="0" xfId="0" applyFont="1" applyBorder="1" applyProtection="1"/>
    <xf numFmtId="164"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44"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15" fillId="7" borderId="0" xfId="0" applyFont="1" applyFill="1" applyBorder="1" applyAlignment="1" applyProtection="1">
      <alignment horizontal="left" vertical="center" readingOrder="1"/>
    </xf>
    <xf numFmtId="164" fontId="15" fillId="7" borderId="0" xfId="0" applyNumberFormat="1" applyFont="1" applyFill="1" applyBorder="1" applyAlignment="1" applyProtection="1">
      <alignment horizontal="left" vertical="center" wrapText="1"/>
    </xf>
    <xf numFmtId="1" fontId="15" fillId="7" borderId="0" xfId="0" applyNumberFormat="1" applyFont="1" applyFill="1" applyBorder="1" applyAlignment="1" applyProtection="1">
      <alignment horizontal="center" vertical="center" wrapText="1"/>
    </xf>
    <xf numFmtId="0" fontId="26" fillId="0" borderId="0" xfId="0" applyFont="1" applyBorder="1" applyProtection="1"/>
    <xf numFmtId="164"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8" fontId="0" fillId="0" borderId="0" xfId="0" applyNumberFormat="1" applyBorder="1" applyAlignment="1" applyProtection="1">
      <alignment wrapText="1"/>
    </xf>
    <xf numFmtId="8" fontId="15" fillId="3" borderId="0" xfId="0" applyNumberFormat="1" applyFont="1" applyFill="1" applyBorder="1" applyAlignment="1" applyProtection="1">
      <alignment vertical="center"/>
    </xf>
    <xf numFmtId="8" fontId="17" fillId="0" borderId="4" xfId="1" applyNumberFormat="1" applyFont="1" applyFill="1" applyBorder="1" applyAlignment="1" applyProtection="1">
      <alignment vertical="center" wrapText="1" readingOrder="1"/>
    </xf>
    <xf numFmtId="8" fontId="17" fillId="0" borderId="0" xfId="1" applyNumberFormat="1" applyFont="1" applyFill="1" applyBorder="1" applyAlignment="1" applyProtection="1">
      <alignment vertical="center" wrapText="1" readingOrder="1"/>
    </xf>
    <xf numFmtId="8" fontId="24" fillId="0" borderId="4" xfId="1" applyNumberFormat="1" applyFont="1" applyFill="1" applyBorder="1" applyAlignment="1" applyProtection="1">
      <alignment vertical="center" wrapText="1" readingOrder="1"/>
    </xf>
    <xf numFmtId="8"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165" fontId="11" fillId="9" borderId="3" xfId="0" applyNumberFormat="1" applyFont="1" applyFill="1" applyBorder="1" applyAlignment="1" applyProtection="1">
      <alignment vertical="center" wrapText="1"/>
      <protection locked="0"/>
    </xf>
    <xf numFmtId="8"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5" fontId="11" fillId="9" borderId="3" xfId="0" applyNumberFormat="1" applyFont="1" applyFill="1" applyBorder="1" applyAlignment="1" applyProtection="1">
      <alignment vertical="center"/>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8" fontId="11" fillId="9" borderId="4" xfId="0" applyNumberFormat="1" applyFont="1" applyFill="1" applyBorder="1" applyAlignment="1" applyProtection="1">
      <alignment horizontal="right" vertical="center" wrapText="1"/>
      <protection locked="0"/>
    </xf>
    <xf numFmtId="0" fontId="0" fillId="9" borderId="4" xfId="0" applyFont="1" applyFill="1" applyBorder="1" applyAlignment="1" applyProtection="1">
      <alignment horizontal="left" vertical="center" wrapText="1"/>
      <protection locked="0"/>
    </xf>
    <xf numFmtId="0" fontId="0" fillId="9" borderId="5" xfId="0" applyFont="1" applyFill="1" applyBorder="1" applyAlignment="1" applyProtection="1">
      <alignment horizontal="left" vertical="center" wrapText="1"/>
      <protection locked="0"/>
    </xf>
    <xf numFmtId="0" fontId="11" fillId="9" borderId="4" xfId="0" applyNumberFormat="1"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readingOrder="1"/>
    </xf>
    <xf numFmtId="165" fontId="11" fillId="9" borderId="7" xfId="0" applyNumberFormat="1" applyFont="1" applyFill="1" applyBorder="1" applyAlignment="1" applyProtection="1">
      <alignment vertical="center" wrapText="1"/>
      <protection locked="0"/>
    </xf>
    <xf numFmtId="8"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Border="1" applyAlignment="1" applyProtection="1">
      <alignment vertical="center"/>
    </xf>
    <xf numFmtId="8" fontId="16" fillId="3" borderId="0" xfId="0" applyNumberFormat="1" applyFont="1" applyFill="1" applyBorder="1" applyAlignment="1" applyProtection="1">
      <alignment vertical="center"/>
    </xf>
    <xf numFmtId="0" fontId="27" fillId="3" borderId="0" xfId="0" applyFont="1" applyFill="1" applyBorder="1" applyAlignment="1" applyProtection="1">
      <alignment horizontal="center" vertical="center" wrapText="1"/>
    </xf>
    <xf numFmtId="164" fontId="27"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44" fontId="14" fillId="3" borderId="0" xfId="1" applyFont="1" applyFill="1" applyBorder="1" applyAlignment="1" applyProtection="1">
      <alignment horizontal="center" vertical="center" wrapText="1" readingOrder="1"/>
    </xf>
    <xf numFmtId="44"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44"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0" fontId="11" fillId="0" borderId="0" xfId="0" applyFont="1" applyFill="1" applyBorder="1" applyAlignment="1" applyProtection="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9" fillId="0" borderId="6" xfId="0" applyFont="1" applyBorder="1" applyAlignment="1" applyProtection="1">
      <alignment horizontal="left" vertical="center"/>
    </xf>
    <xf numFmtId="0" fontId="18" fillId="2" borderId="0" xfId="0" applyFont="1" applyFill="1" applyBorder="1" applyAlignment="1" applyProtection="1">
      <alignment horizontal="center" vertical="center"/>
    </xf>
    <xf numFmtId="0" fontId="9" fillId="9" borderId="2" xfId="0" applyFont="1" applyFill="1" applyBorder="1" applyAlignment="1" applyProtection="1">
      <alignment horizontal="left" vertical="center" wrapText="1" readingOrder="1"/>
      <protection locked="0"/>
    </xf>
    <xf numFmtId="165" fontId="10" fillId="9" borderId="2" xfId="0" applyNumberFormat="1" applyFont="1" applyFill="1" applyBorder="1" applyAlignment="1" applyProtection="1">
      <alignment horizontal="left" vertical="center" wrapText="1" readingOrder="1"/>
      <protection locked="0"/>
    </xf>
    <xf numFmtId="165"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27" fillId="7" borderId="0" xfId="0" applyFon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zoomScaleNormal="100" workbookViewId="0">
      <selection activeCell="A21" sqref="A21"/>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36" t="s">
        <v>64</v>
      </c>
      <c r="B1" s="136"/>
      <c r="C1" s="136"/>
      <c r="D1" s="136"/>
      <c r="E1" s="136"/>
      <c r="F1" s="136"/>
      <c r="G1" s="48"/>
      <c r="H1" s="48"/>
      <c r="I1" s="48"/>
      <c r="J1" s="48"/>
      <c r="K1" s="48"/>
    </row>
    <row r="2" spans="1:11" ht="21" customHeight="1" x14ac:dyDescent="0.2">
      <c r="A2" s="4" t="s">
        <v>2</v>
      </c>
      <c r="B2" s="137" t="s">
        <v>119</v>
      </c>
      <c r="C2" s="137"/>
      <c r="D2" s="137"/>
      <c r="E2" s="137"/>
      <c r="F2" s="137"/>
      <c r="G2" s="48"/>
      <c r="H2" s="48"/>
      <c r="I2" s="48"/>
      <c r="J2" s="48"/>
      <c r="K2" s="48"/>
    </row>
    <row r="3" spans="1:11" ht="21" customHeight="1" x14ac:dyDescent="0.2">
      <c r="A3" s="4" t="s">
        <v>65</v>
      </c>
      <c r="B3" s="137" t="s">
        <v>120</v>
      </c>
      <c r="C3" s="137"/>
      <c r="D3" s="137"/>
      <c r="E3" s="137"/>
      <c r="F3" s="137"/>
      <c r="G3" s="48"/>
      <c r="H3" s="48"/>
      <c r="I3" s="48"/>
      <c r="J3" s="48"/>
      <c r="K3" s="48"/>
    </row>
    <row r="4" spans="1:11" ht="21" customHeight="1" x14ac:dyDescent="0.2">
      <c r="A4" s="4" t="s">
        <v>48</v>
      </c>
      <c r="B4" s="138">
        <v>43282</v>
      </c>
      <c r="C4" s="138"/>
      <c r="D4" s="138"/>
      <c r="E4" s="138"/>
      <c r="F4" s="138"/>
      <c r="G4" s="48"/>
      <c r="H4" s="48"/>
      <c r="I4" s="48"/>
      <c r="J4" s="48"/>
      <c r="K4" s="48"/>
    </row>
    <row r="5" spans="1:11" ht="21" customHeight="1" x14ac:dyDescent="0.2">
      <c r="A5" s="4" t="s">
        <v>49</v>
      </c>
      <c r="B5" s="138">
        <v>43646</v>
      </c>
      <c r="C5" s="138"/>
      <c r="D5" s="138"/>
      <c r="E5" s="138"/>
      <c r="F5" s="138"/>
      <c r="G5" s="48"/>
      <c r="H5" s="48"/>
      <c r="I5" s="48"/>
      <c r="J5" s="48"/>
      <c r="K5" s="48"/>
    </row>
    <row r="6" spans="1:11" ht="21" customHeight="1" x14ac:dyDescent="0.2">
      <c r="A6" s="4" t="s">
        <v>69</v>
      </c>
      <c r="B6" s="135" t="str">
        <f>IF(AND(Travel!B7&lt;&gt;A30,Hospitality!B7&lt;&gt;A30,'All other expenses'!B7&lt;&gt;A30,'Gifts and benefits'!B7&lt;&gt;A30),A31,IF(AND(Travel!B7=A30,Hospitality!B7=A30,'All other expenses'!B7=A30,'Gifts and benefits'!B7=A30),A33,A32))</f>
        <v>Data and totals checked on all sheets</v>
      </c>
      <c r="C6" s="135"/>
      <c r="D6" s="135"/>
      <c r="E6" s="135"/>
      <c r="F6" s="135"/>
      <c r="G6" s="36"/>
      <c r="H6" s="48"/>
      <c r="I6" s="48"/>
      <c r="J6" s="48"/>
      <c r="K6" s="48"/>
    </row>
    <row r="7" spans="1:11" ht="21" customHeight="1" x14ac:dyDescent="0.2">
      <c r="A7" s="4" t="s">
        <v>86</v>
      </c>
      <c r="B7" s="134" t="s">
        <v>38</v>
      </c>
      <c r="C7" s="134"/>
      <c r="D7" s="134"/>
      <c r="E7" s="134"/>
      <c r="F7" s="134"/>
      <c r="G7" s="36"/>
      <c r="H7" s="48"/>
      <c r="I7" s="48"/>
      <c r="J7" s="48"/>
      <c r="K7" s="48"/>
    </row>
    <row r="8" spans="1:11" ht="21" customHeight="1" x14ac:dyDescent="0.2">
      <c r="A8" s="4" t="s">
        <v>66</v>
      </c>
      <c r="B8" s="134" t="s">
        <v>362</v>
      </c>
      <c r="C8" s="134"/>
      <c r="D8" s="134"/>
      <c r="E8" s="134"/>
      <c r="F8" s="134"/>
      <c r="G8" s="36"/>
      <c r="H8" s="48"/>
      <c r="I8" s="48"/>
      <c r="J8" s="48"/>
      <c r="K8" s="48"/>
    </row>
    <row r="9" spans="1:11" ht="66.75" customHeight="1" x14ac:dyDescent="0.2">
      <c r="A9" s="133" t="s">
        <v>82</v>
      </c>
      <c r="B9" s="133"/>
      <c r="C9" s="133"/>
      <c r="D9" s="133"/>
      <c r="E9" s="133"/>
      <c r="F9" s="133"/>
      <c r="G9" s="36"/>
      <c r="H9" s="48"/>
      <c r="I9" s="48"/>
      <c r="J9" s="48"/>
      <c r="K9" s="48"/>
    </row>
    <row r="10" spans="1:11" s="132" customFormat="1" ht="36" customHeight="1" x14ac:dyDescent="0.2">
      <c r="A10" s="126" t="s">
        <v>32</v>
      </c>
      <c r="B10" s="127" t="s">
        <v>15</v>
      </c>
      <c r="C10" s="127" t="s">
        <v>40</v>
      </c>
      <c r="D10" s="128"/>
      <c r="E10" s="129" t="s">
        <v>31</v>
      </c>
      <c r="F10" s="130" t="s">
        <v>43</v>
      </c>
      <c r="G10" s="131"/>
      <c r="H10" s="131"/>
      <c r="I10" s="131"/>
      <c r="J10" s="131"/>
      <c r="K10" s="131"/>
    </row>
    <row r="11" spans="1:11" ht="27.75" customHeight="1" x14ac:dyDescent="0.2">
      <c r="A11" s="11" t="s">
        <v>53</v>
      </c>
      <c r="B11" s="80">
        <f>B15+B16+B17</f>
        <v>26027.619999999992</v>
      </c>
      <c r="C11" s="87" t="str">
        <f>IF(Travel!B6="",A34,Travel!B6)</f>
        <v>Figures include GST (where applicable)</v>
      </c>
      <c r="D11" s="8"/>
      <c r="E11" s="11" t="s">
        <v>61</v>
      </c>
      <c r="F11" s="58">
        <f>'Gifts and benefits'!C40</f>
        <v>22</v>
      </c>
      <c r="G11" s="49"/>
      <c r="H11" s="49"/>
      <c r="I11" s="49"/>
      <c r="J11" s="49"/>
      <c r="K11" s="49"/>
    </row>
    <row r="12" spans="1:11" ht="27.75" customHeight="1" x14ac:dyDescent="0.2">
      <c r="A12" s="11" t="s">
        <v>9</v>
      </c>
      <c r="B12" s="80">
        <f>Hospitality!B18</f>
        <v>0</v>
      </c>
      <c r="C12" s="87" t="str">
        <f>IF(Hospitality!B6="",A34,Hospitality!B6)</f>
        <v>Not yet indicated</v>
      </c>
      <c r="D12" s="8"/>
      <c r="E12" s="11" t="s">
        <v>62</v>
      </c>
      <c r="F12" s="58">
        <f>'Gifts and benefits'!C41</f>
        <v>17</v>
      </c>
      <c r="G12" s="49"/>
      <c r="H12" s="49"/>
      <c r="I12" s="49"/>
      <c r="J12" s="49"/>
      <c r="K12" s="49"/>
    </row>
    <row r="13" spans="1:11" ht="27.75" customHeight="1" x14ac:dyDescent="0.2">
      <c r="A13" s="11" t="s">
        <v>14</v>
      </c>
      <c r="B13" s="80">
        <f>'All other expenses'!B18</f>
        <v>14434.28</v>
      </c>
      <c r="C13" s="87" t="str">
        <f>IF('All other expenses'!B6="",A34,'All other expenses'!B6)</f>
        <v>Figures include GST (where applicable)</v>
      </c>
      <c r="D13" s="8"/>
      <c r="E13" s="11" t="s">
        <v>63</v>
      </c>
      <c r="F13" s="58">
        <f>'Gifts and benefits'!C42</f>
        <v>5</v>
      </c>
      <c r="G13" s="48"/>
      <c r="H13" s="48"/>
      <c r="I13" s="48"/>
      <c r="J13" s="48"/>
      <c r="K13" s="48"/>
    </row>
    <row r="14" spans="1:11" ht="12.75" customHeight="1" x14ac:dyDescent="0.2">
      <c r="A14" s="10"/>
      <c r="B14" s="81"/>
      <c r="C14" s="88"/>
      <c r="D14" s="59"/>
      <c r="E14" s="8"/>
      <c r="F14" s="60"/>
      <c r="G14" s="28"/>
      <c r="H14" s="28"/>
      <c r="I14" s="28"/>
      <c r="J14" s="28"/>
      <c r="K14" s="28"/>
    </row>
    <row r="15" spans="1:11" ht="27.75" customHeight="1" x14ac:dyDescent="0.2">
      <c r="A15" s="12" t="s">
        <v>29</v>
      </c>
      <c r="B15" s="82">
        <f>Travel!B37</f>
        <v>6025.2300000000014</v>
      </c>
      <c r="C15" s="89" t="str">
        <f>C11</f>
        <v>Figures include GST (where applicable)</v>
      </c>
      <c r="D15" s="8"/>
      <c r="E15" s="8"/>
      <c r="F15" s="60"/>
      <c r="G15" s="48"/>
      <c r="H15" s="48"/>
      <c r="I15" s="48"/>
      <c r="J15" s="48"/>
      <c r="K15" s="48"/>
    </row>
    <row r="16" spans="1:11" ht="27.75" customHeight="1" x14ac:dyDescent="0.2">
      <c r="A16" s="12" t="s">
        <v>57</v>
      </c>
      <c r="B16" s="82">
        <f>Travel!B147</f>
        <v>19738.409999999993</v>
      </c>
      <c r="C16" s="89" t="str">
        <f>C11</f>
        <v>Figures include GST (where applicable)</v>
      </c>
      <c r="D16" s="61"/>
      <c r="E16" s="8"/>
      <c r="F16" s="62"/>
      <c r="G16" s="48"/>
      <c r="H16" s="48"/>
      <c r="I16" s="48"/>
      <c r="J16" s="48"/>
      <c r="K16" s="48"/>
    </row>
    <row r="17" spans="1:11" ht="27.75" customHeight="1" x14ac:dyDescent="0.2">
      <c r="A17" s="12" t="s">
        <v>30</v>
      </c>
      <c r="B17" s="82">
        <f>Travel!B172</f>
        <v>263.98</v>
      </c>
      <c r="C17" s="89" t="str">
        <f>C11</f>
        <v>Figures include GST (where applicable)</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7</v>
      </c>
      <c r="B19" s="27"/>
      <c r="C19" s="28"/>
      <c r="D19" s="29"/>
      <c r="E19" s="29"/>
      <c r="F19" s="29"/>
      <c r="G19" s="29"/>
      <c r="H19" s="29"/>
      <c r="I19" s="29"/>
      <c r="J19" s="29"/>
      <c r="K19" s="29"/>
    </row>
    <row r="20" spans="1:11" x14ac:dyDescent="0.2">
      <c r="A20" s="25" t="s">
        <v>8</v>
      </c>
      <c r="B20" s="55"/>
      <c r="C20" s="55"/>
      <c r="D20" s="28"/>
      <c r="E20" s="28"/>
      <c r="F20" s="28"/>
      <c r="G20" s="29"/>
      <c r="H20" s="29"/>
      <c r="I20" s="29"/>
      <c r="J20" s="29"/>
      <c r="K20" s="29"/>
    </row>
    <row r="21" spans="1:11" ht="12.6" customHeight="1" x14ac:dyDescent="0.2">
      <c r="A21" s="25" t="s">
        <v>41</v>
      </c>
      <c r="B21" s="55"/>
      <c r="C21" s="55"/>
      <c r="D21" s="22"/>
      <c r="E21" s="29"/>
      <c r="F21" s="29"/>
      <c r="G21" s="29"/>
      <c r="H21" s="29"/>
      <c r="I21" s="29"/>
      <c r="J21" s="29"/>
      <c r="K21" s="29"/>
    </row>
    <row r="22" spans="1:11" ht="12.6" customHeight="1" x14ac:dyDescent="0.2">
      <c r="A22" s="25" t="s">
        <v>50</v>
      </c>
      <c r="B22" s="55"/>
      <c r="C22" s="55"/>
      <c r="D22" s="22"/>
      <c r="E22" s="29"/>
      <c r="F22" s="29"/>
      <c r="G22" s="29"/>
      <c r="H22" s="29"/>
      <c r="I22" s="29"/>
      <c r="J22" s="29"/>
      <c r="K22" s="29"/>
    </row>
    <row r="23" spans="1:11" ht="12.6" customHeight="1" x14ac:dyDescent="0.2">
      <c r="A23" s="25" t="s">
        <v>67</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94</v>
      </c>
      <c r="B25" s="16"/>
      <c r="C25" s="16"/>
      <c r="D25" s="16"/>
      <c r="E25" s="16"/>
      <c r="F25" s="16"/>
      <c r="G25" s="48"/>
      <c r="H25" s="48"/>
      <c r="I25" s="48"/>
      <c r="J25" s="48"/>
      <c r="K25" s="48"/>
    </row>
    <row r="26" spans="1:11" ht="12.75" hidden="1" customHeight="1" x14ac:dyDescent="0.2">
      <c r="A26" s="14" t="s">
        <v>108</v>
      </c>
      <c r="B26" s="6"/>
      <c r="C26" s="6"/>
      <c r="D26" s="14"/>
      <c r="E26" s="14"/>
      <c r="F26" s="14"/>
      <c r="G26" s="48"/>
      <c r="H26" s="48"/>
      <c r="I26" s="48"/>
      <c r="J26" s="48"/>
      <c r="K26" s="48"/>
    </row>
    <row r="27" spans="1:11" hidden="1" x14ac:dyDescent="0.2">
      <c r="A27" s="13" t="s">
        <v>39</v>
      </c>
      <c r="B27" s="13"/>
      <c r="C27" s="13"/>
      <c r="D27" s="13"/>
      <c r="E27" s="13"/>
      <c r="F27" s="13"/>
      <c r="G27" s="48"/>
      <c r="H27" s="48"/>
      <c r="I27" s="48"/>
      <c r="J27" s="48"/>
      <c r="K27" s="48"/>
    </row>
    <row r="28" spans="1:11" hidden="1" x14ac:dyDescent="0.2">
      <c r="A28" s="13" t="s">
        <v>12</v>
      </c>
      <c r="B28" s="13"/>
      <c r="C28" s="13"/>
      <c r="D28" s="13"/>
      <c r="E28" s="13"/>
      <c r="F28" s="13"/>
      <c r="G28" s="48"/>
      <c r="H28" s="48"/>
      <c r="I28" s="48"/>
      <c r="J28" s="48"/>
      <c r="K28" s="48"/>
    </row>
    <row r="29" spans="1:11" hidden="1" x14ac:dyDescent="0.2">
      <c r="A29" s="14" t="s">
        <v>79</v>
      </c>
      <c r="B29" s="14"/>
      <c r="C29" s="14"/>
      <c r="D29" s="14"/>
      <c r="E29" s="14"/>
      <c r="F29" s="14"/>
      <c r="G29" s="48"/>
      <c r="H29" s="48"/>
      <c r="I29" s="48"/>
      <c r="J29" s="48"/>
      <c r="K29" s="48"/>
    </row>
    <row r="30" spans="1:11" hidden="1" x14ac:dyDescent="0.2">
      <c r="A30" s="14" t="s">
        <v>80</v>
      </c>
      <c r="B30" s="14"/>
      <c r="C30" s="14"/>
      <c r="D30" s="14"/>
      <c r="E30" s="14"/>
      <c r="F30" s="14"/>
      <c r="G30" s="48"/>
      <c r="H30" s="48"/>
      <c r="I30" s="48"/>
      <c r="J30" s="48"/>
      <c r="K30" s="48"/>
    </row>
    <row r="31" spans="1:11" hidden="1" x14ac:dyDescent="0.2">
      <c r="A31" s="13" t="s">
        <v>71</v>
      </c>
      <c r="B31" s="13"/>
      <c r="C31" s="13"/>
      <c r="D31" s="13"/>
      <c r="E31" s="13"/>
      <c r="F31" s="13"/>
      <c r="G31" s="48"/>
      <c r="H31" s="48"/>
      <c r="I31" s="48"/>
      <c r="J31" s="48"/>
      <c r="K31" s="48"/>
    </row>
    <row r="32" spans="1:11" hidden="1" x14ac:dyDescent="0.2">
      <c r="A32" s="13" t="s">
        <v>72</v>
      </c>
      <c r="B32" s="13"/>
      <c r="C32" s="13"/>
      <c r="D32" s="13"/>
      <c r="E32" s="13"/>
      <c r="F32" s="13"/>
      <c r="G32" s="48"/>
      <c r="H32" s="48"/>
      <c r="I32" s="48"/>
      <c r="J32" s="48"/>
      <c r="K32" s="48"/>
    </row>
    <row r="33" spans="1:11" hidden="1" x14ac:dyDescent="0.2">
      <c r="A33" s="13" t="s">
        <v>70</v>
      </c>
      <c r="B33" s="13"/>
      <c r="C33" s="13"/>
      <c r="D33" s="13"/>
      <c r="E33" s="13"/>
      <c r="F33" s="13"/>
      <c r="G33" s="48"/>
      <c r="H33" s="48"/>
      <c r="I33" s="48"/>
      <c r="J33" s="48"/>
      <c r="K33" s="48"/>
    </row>
    <row r="34" spans="1:11" hidden="1" x14ac:dyDescent="0.2">
      <c r="A34" s="14" t="s">
        <v>42</v>
      </c>
      <c r="B34" s="14"/>
      <c r="C34" s="14"/>
      <c r="D34" s="14"/>
      <c r="E34" s="14"/>
      <c r="F34" s="14"/>
      <c r="G34" s="48"/>
      <c r="H34" s="48"/>
      <c r="I34" s="48"/>
      <c r="J34" s="48"/>
      <c r="K34" s="48"/>
    </row>
    <row r="35" spans="1:11" hidden="1" x14ac:dyDescent="0.2">
      <c r="A35" s="14" t="s">
        <v>44</v>
      </c>
      <c r="B35" s="14"/>
      <c r="C35" s="14"/>
      <c r="D35" s="14"/>
      <c r="E35" s="14"/>
      <c r="F35" s="14"/>
      <c r="G35" s="48"/>
      <c r="H35" s="48"/>
      <c r="I35" s="48"/>
      <c r="J35" s="48"/>
      <c r="K35" s="48"/>
    </row>
    <row r="36" spans="1:11" hidden="1" x14ac:dyDescent="0.2">
      <c r="A36" s="85" t="s">
        <v>60</v>
      </c>
      <c r="B36" s="84"/>
      <c r="C36" s="84"/>
      <c r="D36" s="84"/>
      <c r="E36" s="84"/>
      <c r="F36" s="84"/>
      <c r="G36" s="48"/>
      <c r="H36" s="48"/>
      <c r="I36" s="48"/>
      <c r="J36" s="48"/>
      <c r="K36" s="48"/>
    </row>
    <row r="37" spans="1:11" hidden="1" x14ac:dyDescent="0.2">
      <c r="A37" s="85" t="s">
        <v>38</v>
      </c>
      <c r="B37" s="84"/>
      <c r="C37" s="84"/>
      <c r="D37" s="84"/>
      <c r="E37" s="84"/>
      <c r="F37" s="84"/>
      <c r="G37" s="48"/>
      <c r="H37" s="48"/>
      <c r="I37" s="48"/>
      <c r="J37" s="48"/>
      <c r="K37" s="48"/>
    </row>
    <row r="38" spans="1:11" hidden="1" x14ac:dyDescent="0.2">
      <c r="A38" s="65" t="s">
        <v>22</v>
      </c>
      <c r="B38" s="5"/>
      <c r="C38" s="5"/>
      <c r="D38" s="5"/>
      <c r="E38" s="5"/>
      <c r="F38" s="5"/>
      <c r="G38" s="48"/>
      <c r="H38" s="48"/>
      <c r="I38" s="48"/>
      <c r="J38" s="48"/>
      <c r="K38" s="48"/>
    </row>
    <row r="39" spans="1:11" hidden="1" x14ac:dyDescent="0.2">
      <c r="A39" s="66" t="s">
        <v>23</v>
      </c>
      <c r="B39" s="5"/>
      <c r="C39" s="5"/>
      <c r="D39" s="5"/>
      <c r="E39" s="5"/>
      <c r="F39" s="5"/>
      <c r="G39" s="48"/>
      <c r="H39" s="48"/>
      <c r="I39" s="48"/>
      <c r="J39" s="48"/>
      <c r="K39" s="48"/>
    </row>
    <row r="40" spans="1:11" hidden="1" x14ac:dyDescent="0.2">
      <c r="A40" s="66" t="s">
        <v>25</v>
      </c>
      <c r="B40" s="5"/>
      <c r="C40" s="5"/>
      <c r="D40" s="5"/>
      <c r="E40" s="5"/>
      <c r="F40" s="5"/>
      <c r="G40" s="48"/>
      <c r="H40" s="48"/>
      <c r="I40" s="48"/>
      <c r="J40" s="48"/>
      <c r="K40" s="48"/>
    </row>
    <row r="41" spans="1:11" hidden="1" x14ac:dyDescent="0.2">
      <c r="A41" s="66" t="s">
        <v>24</v>
      </c>
      <c r="B41" s="5"/>
      <c r="C41" s="5"/>
      <c r="D41" s="5"/>
      <c r="E41" s="5"/>
      <c r="F41" s="5"/>
      <c r="G41" s="48"/>
      <c r="H41" s="48"/>
      <c r="I41" s="48"/>
      <c r="J41" s="48"/>
      <c r="K41" s="48"/>
    </row>
    <row r="42" spans="1:11" hidden="1" x14ac:dyDescent="0.2">
      <c r="A42" s="66" t="s">
        <v>26</v>
      </c>
      <c r="B42" s="5"/>
      <c r="C42" s="5"/>
      <c r="D42" s="5"/>
      <c r="E42" s="5"/>
      <c r="F42" s="5"/>
      <c r="G42" s="48"/>
      <c r="H42" s="48"/>
      <c r="I42" s="48"/>
      <c r="J42" s="48"/>
      <c r="K42" s="48"/>
    </row>
    <row r="43" spans="1:11" hidden="1" x14ac:dyDescent="0.2">
      <c r="A43" s="66" t="s">
        <v>27</v>
      </c>
      <c r="B43" s="5"/>
      <c r="C43" s="5"/>
      <c r="D43" s="5"/>
      <c r="E43" s="5"/>
      <c r="F43" s="5"/>
      <c r="G43" s="48"/>
      <c r="H43" s="48"/>
      <c r="I43" s="48"/>
      <c r="J43" s="48"/>
      <c r="K43" s="48"/>
    </row>
    <row r="44" spans="1:11" hidden="1" x14ac:dyDescent="0.2">
      <c r="A44" s="86" t="s">
        <v>20</v>
      </c>
      <c r="B44" s="84"/>
      <c r="C44" s="84"/>
      <c r="D44" s="84"/>
      <c r="E44" s="84"/>
      <c r="F44" s="84"/>
      <c r="G44" s="48"/>
      <c r="H44" s="48"/>
      <c r="I44" s="48"/>
      <c r="J44" s="48"/>
      <c r="K44" s="48"/>
    </row>
    <row r="45" spans="1:11" hidden="1" x14ac:dyDescent="0.2">
      <c r="A45" s="84" t="s">
        <v>18</v>
      </c>
      <c r="B45" s="84"/>
      <c r="C45" s="84"/>
      <c r="D45" s="84"/>
      <c r="E45" s="84"/>
      <c r="F45" s="84"/>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20" t="s">
        <v>91</v>
      </c>
      <c r="B47" s="84"/>
      <c r="C47" s="84"/>
      <c r="D47" s="84"/>
      <c r="E47" s="84"/>
      <c r="F47" s="84"/>
      <c r="G47" s="48"/>
      <c r="H47" s="48"/>
      <c r="I47" s="48"/>
      <c r="J47" s="48"/>
      <c r="K47" s="48"/>
    </row>
    <row r="48" spans="1:11" ht="25.5" hidden="1" x14ac:dyDescent="0.2">
      <c r="A48" s="120" t="s">
        <v>90</v>
      </c>
      <c r="B48" s="84"/>
      <c r="C48" s="84"/>
      <c r="D48" s="84"/>
      <c r="E48" s="84"/>
      <c r="F48" s="84"/>
      <c r="G48" s="48"/>
      <c r="H48" s="48"/>
      <c r="I48" s="48"/>
      <c r="J48" s="48"/>
      <c r="K48" s="48"/>
    </row>
    <row r="49" spans="1:11" ht="25.5" hidden="1" x14ac:dyDescent="0.2">
      <c r="A49" s="121" t="s">
        <v>92</v>
      </c>
      <c r="B49" s="5"/>
      <c r="C49" s="5"/>
      <c r="D49" s="5"/>
      <c r="E49" s="5"/>
      <c r="F49" s="5"/>
      <c r="G49" s="48"/>
      <c r="H49" s="48"/>
      <c r="I49" s="48"/>
      <c r="J49" s="48"/>
      <c r="K49" s="48"/>
    </row>
    <row r="50" spans="1:11" ht="25.5" hidden="1" x14ac:dyDescent="0.2">
      <c r="A50" s="121" t="s">
        <v>77</v>
      </c>
      <c r="B50" s="5"/>
      <c r="C50" s="5"/>
      <c r="D50" s="5"/>
      <c r="E50" s="5"/>
      <c r="F50" s="5"/>
      <c r="G50" s="48"/>
      <c r="H50" s="48"/>
      <c r="I50" s="48"/>
      <c r="J50" s="48"/>
      <c r="K50" s="48"/>
    </row>
    <row r="51" spans="1:11" ht="38.25" hidden="1" x14ac:dyDescent="0.2">
      <c r="A51" s="121" t="s">
        <v>78</v>
      </c>
      <c r="B51" s="111"/>
      <c r="C51" s="111"/>
      <c r="D51" s="119"/>
      <c r="E51" s="68"/>
      <c r="F51" s="68"/>
      <c r="G51" s="48"/>
      <c r="H51" s="48"/>
      <c r="I51" s="48"/>
      <c r="J51" s="48"/>
      <c r="K51" s="48"/>
    </row>
    <row r="52" spans="1:11" hidden="1" x14ac:dyDescent="0.2">
      <c r="A52" s="116" t="s">
        <v>81</v>
      </c>
      <c r="B52" s="117"/>
      <c r="C52" s="117"/>
      <c r="D52" s="110"/>
      <c r="E52" s="69"/>
      <c r="F52" s="69" t="b">
        <v>1</v>
      </c>
      <c r="G52" s="48"/>
      <c r="H52" s="48"/>
      <c r="I52" s="48"/>
      <c r="J52" s="48"/>
      <c r="K52" s="48"/>
    </row>
    <row r="53" spans="1:11" hidden="1" x14ac:dyDescent="0.2">
      <c r="A53" s="118" t="s">
        <v>93</v>
      </c>
      <c r="B53" s="116"/>
      <c r="C53" s="116"/>
      <c r="D53" s="116"/>
      <c r="E53" s="69"/>
      <c r="F53" s="69" t="b">
        <v>0</v>
      </c>
      <c r="G53" s="48"/>
      <c r="H53" s="48"/>
      <c r="I53" s="48"/>
      <c r="J53" s="48"/>
      <c r="K53" s="48"/>
    </row>
    <row r="54" spans="1:11" hidden="1" x14ac:dyDescent="0.2">
      <c r="A54" s="122"/>
      <c r="B54" s="112">
        <f>COUNT(Travel!B12:B36)</f>
        <v>22</v>
      </c>
      <c r="C54" s="112"/>
      <c r="D54" s="112">
        <f>COUNTIF(Travel!D12:D36,"*")</f>
        <v>22</v>
      </c>
      <c r="E54" s="113"/>
      <c r="F54" s="113" t="b">
        <f>MIN(B54,D54)=MAX(B54,D54)</f>
        <v>1</v>
      </c>
      <c r="G54" s="48"/>
      <c r="H54" s="48"/>
      <c r="I54" s="48"/>
      <c r="J54" s="48"/>
      <c r="K54" s="48"/>
    </row>
    <row r="55" spans="1:11" hidden="1" x14ac:dyDescent="0.2">
      <c r="A55" s="122" t="s">
        <v>76</v>
      </c>
      <c r="B55" s="112">
        <f>COUNT(Travel!B41:B146)</f>
        <v>101</v>
      </c>
      <c r="C55" s="112"/>
      <c r="D55" s="112">
        <f>COUNTIF(Travel!D41:D146,"*")</f>
        <v>101</v>
      </c>
      <c r="E55" s="113"/>
      <c r="F55" s="113" t="b">
        <f>MIN(B55,D55)=MAX(B55,D55)</f>
        <v>1</v>
      </c>
    </row>
    <row r="56" spans="1:11" hidden="1" x14ac:dyDescent="0.2">
      <c r="A56" s="123"/>
      <c r="B56" s="112">
        <f>COUNT(Travel!B151:B171)</f>
        <v>17</v>
      </c>
      <c r="C56" s="112"/>
      <c r="D56" s="112">
        <f>COUNTIF(Travel!D151:D171,"*")</f>
        <v>17</v>
      </c>
      <c r="E56" s="113"/>
      <c r="F56" s="113" t="b">
        <f>MIN(B56,D56)=MAX(B56,D56)</f>
        <v>1</v>
      </c>
    </row>
    <row r="57" spans="1:11" hidden="1" x14ac:dyDescent="0.2">
      <c r="A57" s="124" t="s">
        <v>74</v>
      </c>
      <c r="B57" s="114">
        <f>COUNT(Hospitality!B11:B17)</f>
        <v>0</v>
      </c>
      <c r="C57" s="114"/>
      <c r="D57" s="114">
        <f>COUNTIF(Hospitality!D11:D17,"*")</f>
        <v>0</v>
      </c>
      <c r="E57" s="115"/>
      <c r="F57" s="115" t="b">
        <f>MIN(B57,D57)=MAX(B57,D57)</f>
        <v>1</v>
      </c>
    </row>
    <row r="58" spans="1:11" hidden="1" x14ac:dyDescent="0.2">
      <c r="A58" s="125" t="s">
        <v>75</v>
      </c>
      <c r="B58" s="113">
        <f>COUNT('All other expenses'!B11:B17)</f>
        <v>3</v>
      </c>
      <c r="C58" s="113"/>
      <c r="D58" s="113">
        <f>COUNTIF('All other expenses'!D11:D17,"*")</f>
        <v>3</v>
      </c>
      <c r="E58" s="113"/>
      <c r="F58" s="113" t="b">
        <f>MIN(B58,D58)=MAX(B58,D58)</f>
        <v>1</v>
      </c>
    </row>
    <row r="59" spans="1:11" hidden="1" x14ac:dyDescent="0.2">
      <c r="A59" s="124" t="s">
        <v>73</v>
      </c>
      <c r="B59" s="114">
        <f>COUNTIF('Gifts and benefits'!B11:B39,"*")</f>
        <v>22</v>
      </c>
      <c r="C59" s="114">
        <f>COUNTIF('Gifts and benefits'!C11:C39,"*")</f>
        <v>22</v>
      </c>
      <c r="D59" s="114"/>
      <c r="E59" s="114">
        <f>COUNTA('Gifts and benefits'!E11:E39)</f>
        <v>22</v>
      </c>
      <c r="F59" s="115"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53"/>
  <sheetViews>
    <sheetView zoomScaleNormal="100" workbookViewId="0">
      <selection activeCell="B176" sqref="B176"/>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36" t="s">
        <v>5</v>
      </c>
      <c r="B1" s="136"/>
      <c r="C1" s="136"/>
      <c r="D1" s="136"/>
      <c r="E1" s="136"/>
      <c r="F1" s="48"/>
    </row>
    <row r="2" spans="1:6" ht="21" customHeight="1" x14ac:dyDescent="0.2">
      <c r="A2" s="4" t="s">
        <v>2</v>
      </c>
      <c r="B2" s="139" t="str">
        <f>'Summary and sign-off'!B2:F2</f>
        <v xml:space="preserve">Ministry of Business, Innovation &amp; Employment </v>
      </c>
      <c r="C2" s="139"/>
      <c r="D2" s="139"/>
      <c r="E2" s="139"/>
      <c r="F2" s="48"/>
    </row>
    <row r="3" spans="1:6" ht="21" customHeight="1" x14ac:dyDescent="0.2">
      <c r="A3" s="4" t="s">
        <v>3</v>
      </c>
      <c r="B3" s="139" t="str">
        <f>'Summary and sign-off'!B3:F3</f>
        <v xml:space="preserve">Carolyn Tremain </v>
      </c>
      <c r="C3" s="139"/>
      <c r="D3" s="139"/>
      <c r="E3" s="139"/>
      <c r="F3" s="48"/>
    </row>
    <row r="4" spans="1:6" ht="21" customHeight="1" x14ac:dyDescent="0.2">
      <c r="A4" s="4" t="s">
        <v>46</v>
      </c>
      <c r="B4" s="139">
        <f>'Summary and sign-off'!B4:F4</f>
        <v>43282</v>
      </c>
      <c r="C4" s="139"/>
      <c r="D4" s="139"/>
      <c r="E4" s="139"/>
      <c r="F4" s="48"/>
    </row>
    <row r="5" spans="1:6" ht="21" customHeight="1" x14ac:dyDescent="0.2">
      <c r="A5" s="4" t="s">
        <v>47</v>
      </c>
      <c r="B5" s="139">
        <f>'Summary and sign-off'!B5:F5</f>
        <v>43646</v>
      </c>
      <c r="C5" s="139"/>
      <c r="D5" s="139"/>
      <c r="E5" s="139"/>
      <c r="F5" s="48"/>
    </row>
    <row r="6" spans="1:6" ht="21" customHeight="1" x14ac:dyDescent="0.2">
      <c r="A6" s="4" t="s">
        <v>13</v>
      </c>
      <c r="B6" s="134" t="s">
        <v>39</v>
      </c>
      <c r="C6" s="134"/>
      <c r="D6" s="134"/>
      <c r="E6" s="134"/>
      <c r="F6" s="48"/>
    </row>
    <row r="7" spans="1:6" ht="21" customHeight="1" x14ac:dyDescent="0.2">
      <c r="A7" s="4" t="s">
        <v>69</v>
      </c>
      <c r="B7" s="134" t="s">
        <v>80</v>
      </c>
      <c r="C7" s="134"/>
      <c r="D7" s="134"/>
      <c r="E7" s="134"/>
      <c r="F7" s="48"/>
    </row>
    <row r="8" spans="1:6" ht="36" customHeight="1" x14ac:dyDescent="0.2">
      <c r="A8" s="142" t="s">
        <v>4</v>
      </c>
      <c r="B8" s="143"/>
      <c r="C8" s="143"/>
      <c r="D8" s="143"/>
      <c r="E8" s="143"/>
      <c r="F8" s="24"/>
    </row>
    <row r="9" spans="1:6" ht="36" customHeight="1" x14ac:dyDescent="0.2">
      <c r="A9" s="144" t="s">
        <v>95</v>
      </c>
      <c r="B9" s="145"/>
      <c r="C9" s="145"/>
      <c r="D9" s="145"/>
      <c r="E9" s="145"/>
      <c r="F9" s="24"/>
    </row>
    <row r="10" spans="1:6" ht="24.75" customHeight="1" x14ac:dyDescent="0.2">
      <c r="A10" s="141" t="s">
        <v>96</v>
      </c>
      <c r="B10" s="146"/>
      <c r="C10" s="141"/>
      <c r="D10" s="141"/>
      <c r="E10" s="141"/>
      <c r="F10" s="49"/>
    </row>
    <row r="11" spans="1:6" ht="27" customHeight="1" x14ac:dyDescent="0.2">
      <c r="A11" s="37" t="s">
        <v>33</v>
      </c>
      <c r="B11" s="37" t="s">
        <v>97</v>
      </c>
      <c r="C11" s="37" t="s">
        <v>98</v>
      </c>
      <c r="D11" s="37" t="s">
        <v>68</v>
      </c>
      <c r="E11" s="37" t="s">
        <v>45</v>
      </c>
      <c r="F11" s="50"/>
    </row>
    <row r="12" spans="1:6" s="70" customFormat="1" hidden="1" x14ac:dyDescent="0.2">
      <c r="A12" s="94"/>
      <c r="B12" s="91"/>
      <c r="C12" s="92"/>
      <c r="D12" s="92"/>
      <c r="E12" s="93"/>
      <c r="F12" s="1"/>
    </row>
    <row r="13" spans="1:6" s="70" customFormat="1" x14ac:dyDescent="0.2">
      <c r="A13" s="94" t="s">
        <v>121</v>
      </c>
      <c r="B13" s="91">
        <v>696.33</v>
      </c>
      <c r="C13" s="92" t="s">
        <v>122</v>
      </c>
      <c r="D13" s="92" t="s">
        <v>123</v>
      </c>
      <c r="E13" s="93" t="s">
        <v>124</v>
      </c>
      <c r="F13" s="1"/>
    </row>
    <row r="14" spans="1:6" s="70" customFormat="1" x14ac:dyDescent="0.2">
      <c r="A14" s="94" t="s">
        <v>177</v>
      </c>
      <c r="B14" s="91">
        <v>490.66</v>
      </c>
      <c r="C14" s="92" t="s">
        <v>122</v>
      </c>
      <c r="D14" s="92" t="s">
        <v>178</v>
      </c>
      <c r="E14" s="93" t="s">
        <v>124</v>
      </c>
      <c r="F14" s="1"/>
    </row>
    <row r="15" spans="1:6" s="70" customFormat="1" ht="25.5" x14ac:dyDescent="0.2">
      <c r="A15" s="94">
        <v>43363</v>
      </c>
      <c r="B15" s="91">
        <v>34.4</v>
      </c>
      <c r="C15" s="92" t="s">
        <v>179</v>
      </c>
      <c r="D15" s="92" t="s">
        <v>125</v>
      </c>
      <c r="E15" s="93" t="s">
        <v>174</v>
      </c>
      <c r="F15" s="1"/>
    </row>
    <row r="16" spans="1:6" s="70" customFormat="1" x14ac:dyDescent="0.2">
      <c r="A16" s="94">
        <v>43363</v>
      </c>
      <c r="B16" s="91">
        <v>100.99</v>
      </c>
      <c r="C16" s="92" t="s">
        <v>180</v>
      </c>
      <c r="D16" s="92" t="s">
        <v>125</v>
      </c>
      <c r="E16" s="93" t="s">
        <v>124</v>
      </c>
      <c r="F16" s="1"/>
    </row>
    <row r="17" spans="1:6" s="70" customFormat="1" x14ac:dyDescent="0.2">
      <c r="A17" s="94">
        <v>43365</v>
      </c>
      <c r="B17" s="91">
        <v>61.59</v>
      </c>
      <c r="C17" s="92" t="s">
        <v>181</v>
      </c>
      <c r="D17" s="92" t="s">
        <v>125</v>
      </c>
      <c r="E17" s="93" t="s">
        <v>124</v>
      </c>
      <c r="F17" s="1"/>
    </row>
    <row r="18" spans="1:6" s="70" customFormat="1" ht="12.75" customHeight="1" x14ac:dyDescent="0.2">
      <c r="A18" s="94">
        <v>43366</v>
      </c>
      <c r="B18" s="91">
        <v>31.7</v>
      </c>
      <c r="C18" s="92" t="s">
        <v>182</v>
      </c>
      <c r="D18" s="92" t="s">
        <v>125</v>
      </c>
      <c r="E18" s="93" t="s">
        <v>174</v>
      </c>
      <c r="F18" s="1"/>
    </row>
    <row r="19" spans="1:6" s="70" customFormat="1" ht="12.75" customHeight="1" x14ac:dyDescent="0.2">
      <c r="A19" s="94" t="s">
        <v>209</v>
      </c>
      <c r="B19" s="91">
        <v>399.7</v>
      </c>
      <c r="C19" s="92" t="s">
        <v>284</v>
      </c>
      <c r="D19" s="92" t="s">
        <v>123</v>
      </c>
      <c r="E19" s="93" t="s">
        <v>124</v>
      </c>
      <c r="F19" s="1"/>
    </row>
    <row r="20" spans="1:6" s="70" customFormat="1" ht="12.75" customHeight="1" x14ac:dyDescent="0.2">
      <c r="A20" s="94">
        <v>43503</v>
      </c>
      <c r="B20" s="91">
        <v>53.94</v>
      </c>
      <c r="C20" s="92" t="s">
        <v>207</v>
      </c>
      <c r="D20" s="92" t="s">
        <v>125</v>
      </c>
      <c r="E20" s="93" t="s">
        <v>124</v>
      </c>
      <c r="F20" s="1"/>
    </row>
    <row r="21" spans="1:6" s="70" customFormat="1" ht="12.75" customHeight="1" x14ac:dyDescent="0.2">
      <c r="A21" s="94">
        <v>43503</v>
      </c>
      <c r="B21" s="91">
        <v>23.41</v>
      </c>
      <c r="C21" s="92" t="s">
        <v>205</v>
      </c>
      <c r="D21" s="92" t="s">
        <v>145</v>
      </c>
      <c r="E21" s="93" t="s">
        <v>124</v>
      </c>
      <c r="F21" s="1"/>
    </row>
    <row r="22" spans="1:6" s="70" customFormat="1" ht="12.75" customHeight="1" x14ac:dyDescent="0.2">
      <c r="A22" s="94">
        <v>43504</v>
      </c>
      <c r="B22" s="91">
        <v>13.44</v>
      </c>
      <c r="C22" s="92" t="s">
        <v>206</v>
      </c>
      <c r="D22" s="92" t="s">
        <v>145</v>
      </c>
      <c r="E22" s="93" t="s">
        <v>124</v>
      </c>
      <c r="F22" s="1"/>
    </row>
    <row r="23" spans="1:6" s="70" customFormat="1" ht="12.75" customHeight="1" x14ac:dyDescent="0.2">
      <c r="A23" s="94">
        <v>43504</v>
      </c>
      <c r="B23" s="91">
        <v>35.22</v>
      </c>
      <c r="C23" s="92" t="s">
        <v>204</v>
      </c>
      <c r="D23" s="92" t="s">
        <v>145</v>
      </c>
      <c r="E23" s="93" t="s">
        <v>124</v>
      </c>
      <c r="F23" s="1"/>
    </row>
    <row r="24" spans="1:6" s="70" customFormat="1" ht="12.75" customHeight="1" x14ac:dyDescent="0.2">
      <c r="A24" s="94" t="s">
        <v>258</v>
      </c>
      <c r="B24" s="91">
        <v>2688.35</v>
      </c>
      <c r="C24" s="92" t="s">
        <v>259</v>
      </c>
      <c r="D24" s="92" t="s">
        <v>123</v>
      </c>
      <c r="E24" s="93" t="s">
        <v>260</v>
      </c>
      <c r="F24" s="1"/>
    </row>
    <row r="25" spans="1:6" s="70" customFormat="1" ht="12.75" customHeight="1" x14ac:dyDescent="0.2">
      <c r="A25" s="94">
        <v>43587</v>
      </c>
      <c r="B25" s="91">
        <v>49.1</v>
      </c>
      <c r="C25" s="92" t="s">
        <v>277</v>
      </c>
      <c r="D25" s="92" t="s">
        <v>125</v>
      </c>
      <c r="E25" s="93" t="s">
        <v>174</v>
      </c>
      <c r="F25" s="1"/>
    </row>
    <row r="26" spans="1:6" s="70" customFormat="1" ht="12.75" customHeight="1" x14ac:dyDescent="0.2">
      <c r="A26" s="94">
        <v>43601</v>
      </c>
      <c r="B26" s="91">
        <v>36.1</v>
      </c>
      <c r="C26" s="92" t="s">
        <v>283</v>
      </c>
      <c r="D26" s="92" t="s">
        <v>125</v>
      </c>
      <c r="E26" s="93" t="s">
        <v>174</v>
      </c>
      <c r="F26" s="1"/>
    </row>
    <row r="27" spans="1:6" s="70" customFormat="1" ht="12.75" customHeight="1" x14ac:dyDescent="0.2">
      <c r="A27" s="94" t="s">
        <v>256</v>
      </c>
      <c r="B27" s="91">
        <v>1005.68</v>
      </c>
      <c r="C27" s="92" t="s">
        <v>284</v>
      </c>
      <c r="D27" s="92" t="s">
        <v>123</v>
      </c>
      <c r="E27" s="93" t="s">
        <v>257</v>
      </c>
      <c r="F27" s="1"/>
    </row>
    <row r="28" spans="1:6" s="70" customFormat="1" ht="12.75" customHeight="1" x14ac:dyDescent="0.2">
      <c r="A28" s="94">
        <v>43601</v>
      </c>
      <c r="B28" s="91">
        <v>76.17</v>
      </c>
      <c r="C28" s="92" t="s">
        <v>285</v>
      </c>
      <c r="D28" s="92" t="s">
        <v>125</v>
      </c>
      <c r="E28" s="93" t="s">
        <v>257</v>
      </c>
      <c r="F28" s="1"/>
    </row>
    <row r="29" spans="1:6" s="70" customFormat="1" ht="12.75" customHeight="1" x14ac:dyDescent="0.2">
      <c r="A29" s="94">
        <v>43601</v>
      </c>
      <c r="B29" s="91">
        <v>27.36</v>
      </c>
      <c r="C29" s="92" t="s">
        <v>286</v>
      </c>
      <c r="D29" s="92" t="s">
        <v>125</v>
      </c>
      <c r="E29" s="93" t="s">
        <v>257</v>
      </c>
      <c r="F29" s="1"/>
    </row>
    <row r="30" spans="1:6" s="70" customFormat="1" ht="12.75" customHeight="1" x14ac:dyDescent="0.2">
      <c r="A30" s="94">
        <v>43601</v>
      </c>
      <c r="B30" s="91">
        <v>35.979999999999997</v>
      </c>
      <c r="C30" s="92" t="s">
        <v>287</v>
      </c>
      <c r="D30" s="92" t="s">
        <v>125</v>
      </c>
      <c r="E30" s="93" t="s">
        <v>257</v>
      </c>
      <c r="F30" s="1"/>
    </row>
    <row r="31" spans="1:6" s="70" customFormat="1" ht="12.75" customHeight="1" x14ac:dyDescent="0.2">
      <c r="A31" s="94">
        <v>43602</v>
      </c>
      <c r="B31" s="91">
        <v>31.89</v>
      </c>
      <c r="C31" s="92" t="s">
        <v>286</v>
      </c>
      <c r="D31" s="92" t="s">
        <v>125</v>
      </c>
      <c r="E31" s="93" t="s">
        <v>257</v>
      </c>
      <c r="F31" s="1"/>
    </row>
    <row r="32" spans="1:6" s="70" customFormat="1" x14ac:dyDescent="0.2">
      <c r="A32" s="90">
        <v>43602</v>
      </c>
      <c r="B32" s="91">
        <v>25.88</v>
      </c>
      <c r="C32" s="92" t="s">
        <v>287</v>
      </c>
      <c r="D32" s="92" t="s">
        <v>125</v>
      </c>
      <c r="E32" s="93" t="s">
        <v>257</v>
      </c>
      <c r="F32" s="1"/>
    </row>
    <row r="33" spans="1:6" s="70" customFormat="1" x14ac:dyDescent="0.2">
      <c r="A33" s="90">
        <v>43604</v>
      </c>
      <c r="B33" s="91">
        <v>76.14</v>
      </c>
      <c r="C33" s="92" t="s">
        <v>288</v>
      </c>
      <c r="D33" s="92" t="s">
        <v>125</v>
      </c>
      <c r="E33" s="93" t="s">
        <v>257</v>
      </c>
      <c r="F33" s="1"/>
    </row>
    <row r="34" spans="1:6" s="70" customFormat="1" x14ac:dyDescent="0.2">
      <c r="A34" s="90">
        <v>43604</v>
      </c>
      <c r="B34" s="91">
        <v>31.2</v>
      </c>
      <c r="C34" s="92" t="s">
        <v>289</v>
      </c>
      <c r="D34" s="92" t="s">
        <v>125</v>
      </c>
      <c r="E34" s="93" t="s">
        <v>174</v>
      </c>
      <c r="F34" s="1"/>
    </row>
    <row r="35" spans="1:6" s="70" customFormat="1" x14ac:dyDescent="0.2">
      <c r="A35" s="90"/>
      <c r="B35" s="91"/>
      <c r="C35" s="92"/>
      <c r="D35" s="92"/>
      <c r="E35" s="93"/>
      <c r="F35" s="1"/>
    </row>
    <row r="36" spans="1:6" s="70" customFormat="1" hidden="1" x14ac:dyDescent="0.2">
      <c r="A36" s="102"/>
      <c r="B36" s="103"/>
      <c r="C36" s="104"/>
      <c r="D36" s="104"/>
      <c r="E36" s="105"/>
      <c r="F36" s="1"/>
    </row>
    <row r="37" spans="1:6" ht="19.5" customHeight="1" x14ac:dyDescent="0.2">
      <c r="A37" s="106" t="s">
        <v>105</v>
      </c>
      <c r="B37" s="107">
        <f>SUM(B12:B36)</f>
        <v>6025.2300000000014</v>
      </c>
      <c r="C37" s="108" t="str">
        <f>IF(SUBTOTAL(3,B12:B36)=SUBTOTAL(103,B12:B36),'Summary and sign-off'!$A$47,'Summary and sign-off'!$A$48)</f>
        <v>Check - there are no hidden rows with data</v>
      </c>
      <c r="D37" s="140" t="str">
        <f>IF('Summary and sign-off'!F54='Summary and sign-off'!F53,'Summary and sign-off'!A50,'Summary and sign-off'!A49)</f>
        <v>Check - each entry provides sufficient information</v>
      </c>
      <c r="E37" s="140"/>
      <c r="F37" s="48"/>
    </row>
    <row r="38" spans="1:6" ht="10.5" customHeight="1" x14ac:dyDescent="0.2">
      <c r="A38" s="29"/>
      <c r="B38" s="24"/>
      <c r="C38" s="29"/>
      <c r="D38" s="29"/>
      <c r="E38" s="29"/>
      <c r="F38" s="29"/>
    </row>
    <row r="39" spans="1:6" ht="24.75" customHeight="1" x14ac:dyDescent="0.2">
      <c r="A39" s="141" t="s">
        <v>58</v>
      </c>
      <c r="B39" s="141"/>
      <c r="C39" s="141"/>
      <c r="D39" s="141"/>
      <c r="E39" s="141"/>
      <c r="F39" s="49"/>
    </row>
    <row r="40" spans="1:6" ht="27" customHeight="1" x14ac:dyDescent="0.2">
      <c r="A40" s="37" t="s">
        <v>33</v>
      </c>
      <c r="B40" s="37" t="s">
        <v>15</v>
      </c>
      <c r="C40" s="37" t="s">
        <v>99</v>
      </c>
      <c r="D40" s="37" t="s">
        <v>68</v>
      </c>
      <c r="E40" s="37" t="s">
        <v>45</v>
      </c>
      <c r="F40" s="50"/>
    </row>
    <row r="41" spans="1:6" s="70" customFormat="1" hidden="1" x14ac:dyDescent="0.2">
      <c r="A41" s="94"/>
      <c r="B41" s="91"/>
      <c r="C41" s="92"/>
      <c r="D41" s="92"/>
      <c r="E41" s="93"/>
      <c r="F41" s="1"/>
    </row>
    <row r="42" spans="1:6" s="70" customFormat="1" x14ac:dyDescent="0.2">
      <c r="A42" s="94">
        <v>43293</v>
      </c>
      <c r="B42" s="91">
        <v>47.6</v>
      </c>
      <c r="C42" s="92" t="s">
        <v>131</v>
      </c>
      <c r="D42" s="92" t="s">
        <v>125</v>
      </c>
      <c r="E42" s="93" t="s">
        <v>126</v>
      </c>
      <c r="F42" s="1"/>
    </row>
    <row r="43" spans="1:6" s="70" customFormat="1" x14ac:dyDescent="0.2">
      <c r="A43" s="94">
        <v>43293</v>
      </c>
      <c r="B43" s="91">
        <v>387.1</v>
      </c>
      <c r="C43" s="92" t="s">
        <v>127</v>
      </c>
      <c r="D43" s="92" t="s">
        <v>123</v>
      </c>
      <c r="E43" s="93" t="s">
        <v>128</v>
      </c>
      <c r="F43" s="1"/>
    </row>
    <row r="44" spans="1:6" s="70" customFormat="1" x14ac:dyDescent="0.2">
      <c r="A44" s="94">
        <v>43298</v>
      </c>
      <c r="B44" s="91">
        <v>49.6</v>
      </c>
      <c r="C44" s="92" t="s">
        <v>129</v>
      </c>
      <c r="D44" s="92" t="s">
        <v>125</v>
      </c>
      <c r="E44" s="93" t="s">
        <v>130</v>
      </c>
      <c r="F44" s="1"/>
    </row>
    <row r="45" spans="1:6" s="70" customFormat="1" x14ac:dyDescent="0.2">
      <c r="A45" s="94" t="s">
        <v>132</v>
      </c>
      <c r="B45" s="91">
        <v>679.14</v>
      </c>
      <c r="C45" s="92" t="s">
        <v>133</v>
      </c>
      <c r="D45" s="92" t="s">
        <v>123</v>
      </c>
      <c r="E45" s="93" t="s">
        <v>130</v>
      </c>
      <c r="F45" s="1"/>
    </row>
    <row r="46" spans="1:6" s="70" customFormat="1" x14ac:dyDescent="0.2">
      <c r="A46" s="94">
        <v>43299</v>
      </c>
      <c r="B46" s="91">
        <v>47.6</v>
      </c>
      <c r="C46" s="92" t="s">
        <v>134</v>
      </c>
      <c r="D46" s="92" t="s">
        <v>125</v>
      </c>
      <c r="E46" s="93" t="s">
        <v>130</v>
      </c>
      <c r="F46" s="1"/>
    </row>
    <row r="47" spans="1:6" s="70" customFormat="1" x14ac:dyDescent="0.2">
      <c r="A47" s="94">
        <v>43299</v>
      </c>
      <c r="B47" s="91">
        <v>39</v>
      </c>
      <c r="C47" s="92" t="s">
        <v>135</v>
      </c>
      <c r="D47" s="92" t="s">
        <v>136</v>
      </c>
      <c r="E47" s="93" t="s">
        <v>126</v>
      </c>
      <c r="F47" s="1"/>
    </row>
    <row r="48" spans="1:6" s="70" customFormat="1" ht="25.5" x14ac:dyDescent="0.2">
      <c r="A48" s="94">
        <v>43300</v>
      </c>
      <c r="B48" s="91">
        <v>45.8</v>
      </c>
      <c r="C48" s="92" t="s">
        <v>137</v>
      </c>
      <c r="D48" s="92" t="s">
        <v>125</v>
      </c>
      <c r="E48" s="93" t="s">
        <v>126</v>
      </c>
      <c r="F48" s="1"/>
    </row>
    <row r="49" spans="1:6" s="70" customFormat="1" x14ac:dyDescent="0.2">
      <c r="A49" s="94" t="s">
        <v>138</v>
      </c>
      <c r="B49" s="91">
        <v>455.42</v>
      </c>
      <c r="C49" s="92" t="s">
        <v>139</v>
      </c>
      <c r="D49" s="92" t="s">
        <v>123</v>
      </c>
      <c r="E49" s="93" t="s">
        <v>128</v>
      </c>
      <c r="F49" s="1"/>
    </row>
    <row r="50" spans="1:6" s="70" customFormat="1" ht="25.5" x14ac:dyDescent="0.2">
      <c r="A50" s="94">
        <v>43303</v>
      </c>
      <c r="B50" s="91">
        <v>37.5</v>
      </c>
      <c r="C50" s="92" t="s">
        <v>140</v>
      </c>
      <c r="D50" s="92" t="s">
        <v>125</v>
      </c>
      <c r="E50" s="93" t="s">
        <v>126</v>
      </c>
      <c r="F50" s="1"/>
    </row>
    <row r="51" spans="1:6" s="70" customFormat="1" x14ac:dyDescent="0.2">
      <c r="A51" s="94">
        <v>43318</v>
      </c>
      <c r="B51" s="91">
        <v>50.5</v>
      </c>
      <c r="C51" s="92" t="s">
        <v>141</v>
      </c>
      <c r="D51" s="92" t="s">
        <v>125</v>
      </c>
      <c r="E51" s="93" t="s">
        <v>126</v>
      </c>
      <c r="F51" s="1"/>
    </row>
    <row r="52" spans="1:6" s="70" customFormat="1" x14ac:dyDescent="0.2">
      <c r="A52" s="94" t="s">
        <v>142</v>
      </c>
      <c r="B52" s="91">
        <v>521.74</v>
      </c>
      <c r="C52" s="92" t="s">
        <v>143</v>
      </c>
      <c r="D52" s="92" t="s">
        <v>123</v>
      </c>
      <c r="E52" s="93" t="s">
        <v>128</v>
      </c>
      <c r="F52" s="1"/>
    </row>
    <row r="53" spans="1:6" s="70" customFormat="1" x14ac:dyDescent="0.2">
      <c r="A53" s="94">
        <v>43321</v>
      </c>
      <c r="B53" s="91">
        <v>6.5</v>
      </c>
      <c r="C53" s="92" t="s">
        <v>144</v>
      </c>
      <c r="D53" s="92" t="s">
        <v>145</v>
      </c>
      <c r="E53" s="93" t="s">
        <v>128</v>
      </c>
      <c r="F53" s="1"/>
    </row>
    <row r="54" spans="1:6" s="70" customFormat="1" x14ac:dyDescent="0.2">
      <c r="A54" s="94">
        <v>43327</v>
      </c>
      <c r="B54" s="91">
        <v>91.7</v>
      </c>
      <c r="C54" s="92" t="s">
        <v>146</v>
      </c>
      <c r="D54" s="92" t="s">
        <v>125</v>
      </c>
      <c r="E54" s="93" t="s">
        <v>128</v>
      </c>
      <c r="F54" s="1"/>
    </row>
    <row r="55" spans="1:6" s="70" customFormat="1" ht="25.5" x14ac:dyDescent="0.2">
      <c r="A55" s="94" t="s">
        <v>147</v>
      </c>
      <c r="B55" s="91">
        <v>1455.3</v>
      </c>
      <c r="C55" s="92" t="s">
        <v>148</v>
      </c>
      <c r="D55" s="92" t="s">
        <v>361</v>
      </c>
      <c r="E55" s="93" t="s">
        <v>149</v>
      </c>
      <c r="F55" s="1"/>
    </row>
    <row r="56" spans="1:6" s="70" customFormat="1" x14ac:dyDescent="0.2">
      <c r="A56" s="94">
        <v>43327</v>
      </c>
      <c r="B56" s="91">
        <v>41.1</v>
      </c>
      <c r="C56" s="92" t="s">
        <v>150</v>
      </c>
      <c r="D56" s="92" t="s">
        <v>125</v>
      </c>
      <c r="E56" s="93" t="s">
        <v>151</v>
      </c>
      <c r="F56" s="1"/>
    </row>
    <row r="57" spans="1:6" s="70" customFormat="1" x14ac:dyDescent="0.2">
      <c r="A57" s="94">
        <v>43328</v>
      </c>
      <c r="B57" s="91">
        <v>59</v>
      </c>
      <c r="C57" s="92" t="s">
        <v>152</v>
      </c>
      <c r="D57" s="92" t="s">
        <v>136</v>
      </c>
      <c r="E57" s="93" t="s">
        <v>151</v>
      </c>
      <c r="F57" s="1"/>
    </row>
    <row r="58" spans="1:6" s="70" customFormat="1" ht="25.5" x14ac:dyDescent="0.2">
      <c r="A58" s="94">
        <v>43328</v>
      </c>
      <c r="B58" s="91">
        <v>57.4</v>
      </c>
      <c r="C58" s="92" t="s">
        <v>153</v>
      </c>
      <c r="D58" s="92" t="s">
        <v>125</v>
      </c>
      <c r="E58" s="93" t="s">
        <v>154</v>
      </c>
      <c r="F58" s="1"/>
    </row>
    <row r="59" spans="1:6" s="70" customFormat="1" ht="25.5" x14ac:dyDescent="0.2">
      <c r="A59" s="94">
        <v>43328</v>
      </c>
      <c r="B59" s="91">
        <v>53</v>
      </c>
      <c r="C59" s="92" t="s">
        <v>155</v>
      </c>
      <c r="D59" s="92" t="s">
        <v>125</v>
      </c>
      <c r="E59" s="93" t="s">
        <v>154</v>
      </c>
      <c r="F59" s="1"/>
    </row>
    <row r="60" spans="1:6" s="70" customFormat="1" x14ac:dyDescent="0.2">
      <c r="A60" s="94">
        <v>43331</v>
      </c>
      <c r="B60" s="91">
        <v>38.6</v>
      </c>
      <c r="C60" s="92" t="s">
        <v>156</v>
      </c>
      <c r="D60" s="92" t="s">
        <v>125</v>
      </c>
      <c r="E60" s="93" t="s">
        <v>126</v>
      </c>
      <c r="F60" s="1"/>
    </row>
    <row r="61" spans="1:6" s="70" customFormat="1" x14ac:dyDescent="0.2">
      <c r="A61" s="94">
        <v>43341</v>
      </c>
      <c r="B61" s="91">
        <v>44.5</v>
      </c>
      <c r="C61" s="92" t="s">
        <v>360</v>
      </c>
      <c r="D61" s="92" t="s">
        <v>125</v>
      </c>
      <c r="E61" s="93" t="s">
        <v>126</v>
      </c>
      <c r="F61" s="1"/>
    </row>
    <row r="62" spans="1:6" s="70" customFormat="1" x14ac:dyDescent="0.2">
      <c r="A62" s="94" t="s">
        <v>157</v>
      </c>
      <c r="B62" s="91">
        <v>654.39</v>
      </c>
      <c r="C62" s="92" t="s">
        <v>359</v>
      </c>
      <c r="D62" s="92" t="s">
        <v>123</v>
      </c>
      <c r="E62" s="93" t="s">
        <v>151</v>
      </c>
      <c r="F62" s="1"/>
    </row>
    <row r="63" spans="1:6" s="70" customFormat="1" x14ac:dyDescent="0.2">
      <c r="A63" s="94">
        <v>43341</v>
      </c>
      <c r="B63" s="91">
        <v>86.5</v>
      </c>
      <c r="C63" s="92" t="s">
        <v>158</v>
      </c>
      <c r="D63" s="92" t="s">
        <v>125</v>
      </c>
      <c r="E63" s="93" t="s">
        <v>151</v>
      </c>
      <c r="F63" s="1"/>
    </row>
    <row r="64" spans="1:6" s="70" customFormat="1" x14ac:dyDescent="0.2">
      <c r="A64" s="94">
        <v>43341</v>
      </c>
      <c r="B64" s="91">
        <v>65</v>
      </c>
      <c r="C64" s="92" t="s">
        <v>159</v>
      </c>
      <c r="D64" s="92" t="s">
        <v>125</v>
      </c>
      <c r="E64" s="93" t="s">
        <v>151</v>
      </c>
      <c r="F64" s="1"/>
    </row>
    <row r="65" spans="1:6" s="70" customFormat="1" x14ac:dyDescent="0.2">
      <c r="A65" s="94">
        <v>43345</v>
      </c>
      <c r="B65" s="91">
        <v>32</v>
      </c>
      <c r="C65" s="92" t="s">
        <v>160</v>
      </c>
      <c r="D65" s="92" t="s">
        <v>125</v>
      </c>
      <c r="E65" s="93" t="s">
        <v>126</v>
      </c>
      <c r="F65" s="1"/>
    </row>
    <row r="66" spans="1:6" s="70" customFormat="1" x14ac:dyDescent="0.2">
      <c r="A66" s="94" t="s">
        <v>161</v>
      </c>
      <c r="B66" s="91">
        <v>499.95</v>
      </c>
      <c r="C66" s="92" t="s">
        <v>162</v>
      </c>
      <c r="D66" s="92" t="s">
        <v>123</v>
      </c>
      <c r="E66" s="93" t="s">
        <v>128</v>
      </c>
      <c r="F66" s="1"/>
    </row>
    <row r="67" spans="1:6" s="70" customFormat="1" ht="25.5" x14ac:dyDescent="0.2">
      <c r="A67" s="94">
        <v>43376</v>
      </c>
      <c r="B67" s="91">
        <v>85.5</v>
      </c>
      <c r="C67" s="92" t="s">
        <v>183</v>
      </c>
      <c r="D67" s="92" t="s">
        <v>125</v>
      </c>
      <c r="E67" s="93" t="s">
        <v>151</v>
      </c>
      <c r="F67" s="1"/>
    </row>
    <row r="68" spans="1:6" s="70" customFormat="1" ht="25.5" x14ac:dyDescent="0.2">
      <c r="A68" s="94">
        <v>43376</v>
      </c>
      <c r="B68" s="91">
        <v>44.7</v>
      </c>
      <c r="C68" s="92" t="s">
        <v>184</v>
      </c>
      <c r="D68" s="92" t="s">
        <v>125</v>
      </c>
      <c r="E68" s="93" t="s">
        <v>151</v>
      </c>
      <c r="F68" s="1"/>
    </row>
    <row r="69" spans="1:6" s="70" customFormat="1" ht="25.5" x14ac:dyDescent="0.2">
      <c r="A69" s="94">
        <v>43378</v>
      </c>
      <c r="B69" s="91">
        <v>35.700000000000003</v>
      </c>
      <c r="C69" s="92" t="s">
        <v>187</v>
      </c>
      <c r="D69" s="92" t="s">
        <v>125</v>
      </c>
      <c r="E69" s="93" t="s">
        <v>174</v>
      </c>
      <c r="F69" s="1"/>
    </row>
    <row r="70" spans="1:6" s="70" customFormat="1" x14ac:dyDescent="0.2">
      <c r="A70" s="94">
        <v>43378</v>
      </c>
      <c r="B70" s="91">
        <v>379.18</v>
      </c>
      <c r="C70" s="92" t="s">
        <v>163</v>
      </c>
      <c r="D70" s="92" t="s">
        <v>123</v>
      </c>
      <c r="E70" s="93" t="s">
        <v>164</v>
      </c>
      <c r="F70" s="1"/>
    </row>
    <row r="71" spans="1:6" s="70" customFormat="1" ht="25.5" x14ac:dyDescent="0.2">
      <c r="A71" s="94">
        <v>43381</v>
      </c>
      <c r="B71" s="91">
        <v>31.4</v>
      </c>
      <c r="C71" s="92" t="s">
        <v>188</v>
      </c>
      <c r="D71" s="92" t="s">
        <v>125</v>
      </c>
      <c r="E71" s="93" t="s">
        <v>174</v>
      </c>
      <c r="F71" s="1"/>
    </row>
    <row r="72" spans="1:6" s="70" customFormat="1" ht="25.5" x14ac:dyDescent="0.2">
      <c r="A72" s="94" t="s">
        <v>165</v>
      </c>
      <c r="B72" s="91">
        <v>852.4</v>
      </c>
      <c r="C72" s="92" t="s">
        <v>166</v>
      </c>
      <c r="D72" s="92" t="s">
        <v>123</v>
      </c>
      <c r="E72" s="93" t="s">
        <v>167</v>
      </c>
      <c r="F72" s="1"/>
    </row>
    <row r="73" spans="1:6" s="70" customFormat="1" ht="25.5" x14ac:dyDescent="0.2">
      <c r="A73" s="94">
        <v>43388</v>
      </c>
      <c r="B73" s="91">
        <v>51.7</v>
      </c>
      <c r="C73" s="92" t="s">
        <v>189</v>
      </c>
      <c r="D73" s="92" t="s">
        <v>125</v>
      </c>
      <c r="E73" s="93" t="s">
        <v>174</v>
      </c>
      <c r="F73" s="1"/>
    </row>
    <row r="74" spans="1:6" s="70" customFormat="1" ht="25.5" x14ac:dyDescent="0.2">
      <c r="A74" s="94">
        <v>43391</v>
      </c>
      <c r="B74" s="91">
        <v>49.4</v>
      </c>
      <c r="C74" s="92" t="s">
        <v>191</v>
      </c>
      <c r="D74" s="92" t="s">
        <v>125</v>
      </c>
      <c r="E74" s="93" t="s">
        <v>174</v>
      </c>
      <c r="F74" s="1"/>
    </row>
    <row r="75" spans="1:6" s="70" customFormat="1" x14ac:dyDescent="0.2">
      <c r="A75" s="94" t="s">
        <v>168</v>
      </c>
      <c r="B75" s="91">
        <v>643.51</v>
      </c>
      <c r="C75" s="92" t="s">
        <v>169</v>
      </c>
      <c r="D75" s="92" t="s">
        <v>123</v>
      </c>
      <c r="E75" s="93" t="s">
        <v>128</v>
      </c>
      <c r="F75" s="1"/>
    </row>
    <row r="76" spans="1:6" s="70" customFormat="1" ht="25.5" x14ac:dyDescent="0.2">
      <c r="A76" s="94">
        <v>43395</v>
      </c>
      <c r="B76" s="91">
        <v>37</v>
      </c>
      <c r="C76" s="92" t="s">
        <v>192</v>
      </c>
      <c r="D76" s="92" t="s">
        <v>125</v>
      </c>
      <c r="E76" s="93" t="s">
        <v>174</v>
      </c>
      <c r="F76" s="1"/>
    </row>
    <row r="77" spans="1:6" s="70" customFormat="1" ht="25.5" x14ac:dyDescent="0.2">
      <c r="A77" s="94">
        <v>43398</v>
      </c>
      <c r="B77" s="91">
        <v>48.3</v>
      </c>
      <c r="C77" s="92" t="s">
        <v>193</v>
      </c>
      <c r="D77" s="92" t="s">
        <v>125</v>
      </c>
      <c r="E77" s="93" t="s">
        <v>174</v>
      </c>
      <c r="F77" s="1"/>
    </row>
    <row r="78" spans="1:6" s="70" customFormat="1" x14ac:dyDescent="0.2">
      <c r="A78" s="94" t="s">
        <v>170</v>
      </c>
      <c r="B78" s="91">
        <v>555.39</v>
      </c>
      <c r="C78" s="92" t="s">
        <v>196</v>
      </c>
      <c r="D78" s="92" t="s">
        <v>123</v>
      </c>
      <c r="E78" s="93" t="s">
        <v>128</v>
      </c>
      <c r="F78" s="1"/>
    </row>
    <row r="79" spans="1:6" s="70" customFormat="1" x14ac:dyDescent="0.2">
      <c r="A79" s="94">
        <v>43399</v>
      </c>
      <c r="B79" s="91">
        <v>15.59</v>
      </c>
      <c r="C79" s="92" t="s">
        <v>194</v>
      </c>
      <c r="D79" s="92" t="s">
        <v>125</v>
      </c>
      <c r="E79" s="93" t="s">
        <v>151</v>
      </c>
      <c r="F79" s="1"/>
    </row>
    <row r="80" spans="1:6" s="70" customFormat="1" ht="25.5" x14ac:dyDescent="0.2">
      <c r="A80" s="94">
        <v>43401</v>
      </c>
      <c r="B80" s="91">
        <v>37.4</v>
      </c>
      <c r="C80" s="92" t="s">
        <v>195</v>
      </c>
      <c r="D80" s="92" t="s">
        <v>125</v>
      </c>
      <c r="E80" s="93" t="s">
        <v>174</v>
      </c>
      <c r="F80" s="1"/>
    </row>
    <row r="81" spans="1:6" s="70" customFormat="1" x14ac:dyDescent="0.2">
      <c r="A81" s="94">
        <v>43411</v>
      </c>
      <c r="B81" s="91">
        <v>11.5</v>
      </c>
      <c r="C81" s="92" t="s">
        <v>197</v>
      </c>
      <c r="D81" s="92" t="s">
        <v>125</v>
      </c>
      <c r="E81" s="93" t="s">
        <v>174</v>
      </c>
      <c r="F81" s="1"/>
    </row>
    <row r="82" spans="1:6" s="70" customFormat="1" x14ac:dyDescent="0.2">
      <c r="A82" s="94" t="s">
        <v>171</v>
      </c>
      <c r="B82" s="91">
        <v>702.91</v>
      </c>
      <c r="C82" s="92" t="s">
        <v>172</v>
      </c>
      <c r="D82" s="92" t="s">
        <v>123</v>
      </c>
      <c r="E82" s="93" t="s">
        <v>151</v>
      </c>
      <c r="F82" s="1"/>
    </row>
    <row r="83" spans="1:6" s="70" customFormat="1" x14ac:dyDescent="0.2">
      <c r="A83" s="94">
        <v>43497</v>
      </c>
      <c r="B83" s="91">
        <v>44.1</v>
      </c>
      <c r="C83" s="92" t="s">
        <v>230</v>
      </c>
      <c r="D83" s="92" t="s">
        <v>125</v>
      </c>
      <c r="E83" s="93" t="s">
        <v>174</v>
      </c>
      <c r="F83" s="1"/>
    </row>
    <row r="84" spans="1:6" s="70" customFormat="1" x14ac:dyDescent="0.2">
      <c r="A84" s="94" t="s">
        <v>226</v>
      </c>
      <c r="B84" s="91">
        <v>123.24</v>
      </c>
      <c r="C84" s="92" t="s">
        <v>208</v>
      </c>
      <c r="D84" s="92" t="s">
        <v>227</v>
      </c>
      <c r="E84" s="93" t="s">
        <v>228</v>
      </c>
      <c r="F84" s="1"/>
    </row>
    <row r="85" spans="1:6" s="70" customFormat="1" x14ac:dyDescent="0.2">
      <c r="A85" s="94">
        <v>43499</v>
      </c>
      <c r="B85" s="91">
        <v>170</v>
      </c>
      <c r="C85" s="92" t="s">
        <v>208</v>
      </c>
      <c r="D85" s="92" t="s">
        <v>178</v>
      </c>
      <c r="E85" s="93" t="s">
        <v>228</v>
      </c>
      <c r="F85" s="1"/>
    </row>
    <row r="86" spans="1:6" s="70" customFormat="1" x14ac:dyDescent="0.2">
      <c r="A86" s="94">
        <v>43500</v>
      </c>
      <c r="B86" s="91">
        <v>24</v>
      </c>
      <c r="C86" s="92" t="s">
        <v>231</v>
      </c>
      <c r="D86" s="92" t="s">
        <v>232</v>
      </c>
      <c r="E86" s="93" t="s">
        <v>233</v>
      </c>
      <c r="F86" s="1"/>
    </row>
    <row r="87" spans="1:6" s="70" customFormat="1" ht="25.5" x14ac:dyDescent="0.2">
      <c r="A87" s="94" t="s">
        <v>210</v>
      </c>
      <c r="B87" s="91">
        <v>579.66</v>
      </c>
      <c r="C87" s="92" t="s">
        <v>211</v>
      </c>
      <c r="D87" s="92" t="s">
        <v>123</v>
      </c>
      <c r="E87" s="93" t="s">
        <v>212</v>
      </c>
      <c r="F87" s="1"/>
    </row>
    <row r="88" spans="1:6" s="70" customFormat="1" x14ac:dyDescent="0.2">
      <c r="A88" s="94" t="s">
        <v>213</v>
      </c>
      <c r="B88" s="91">
        <v>743.5</v>
      </c>
      <c r="C88" s="92" t="s">
        <v>214</v>
      </c>
      <c r="D88" s="92" t="s">
        <v>123</v>
      </c>
      <c r="E88" s="93" t="s">
        <v>151</v>
      </c>
      <c r="F88" s="1"/>
    </row>
    <row r="89" spans="1:6" s="70" customFormat="1" ht="25.5" x14ac:dyDescent="0.2">
      <c r="A89" s="94">
        <v>43510</v>
      </c>
      <c r="B89" s="91">
        <v>59</v>
      </c>
      <c r="C89" s="92" t="s">
        <v>229</v>
      </c>
      <c r="D89" s="92" t="s">
        <v>125</v>
      </c>
      <c r="E89" s="93" t="s">
        <v>174</v>
      </c>
      <c r="F89" s="1"/>
    </row>
    <row r="90" spans="1:6" s="70" customFormat="1" x14ac:dyDescent="0.2">
      <c r="A90" s="94">
        <v>43538</v>
      </c>
      <c r="B90" s="91">
        <v>299.98</v>
      </c>
      <c r="C90" s="92" t="s">
        <v>215</v>
      </c>
      <c r="D90" s="92" t="s">
        <v>123</v>
      </c>
      <c r="E90" s="93" t="s">
        <v>216</v>
      </c>
      <c r="F90" s="1"/>
    </row>
    <row r="91" spans="1:6" s="70" customFormat="1" x14ac:dyDescent="0.2">
      <c r="A91" s="94">
        <v>43538</v>
      </c>
      <c r="B91" s="91">
        <v>9</v>
      </c>
      <c r="C91" s="92" t="s">
        <v>215</v>
      </c>
      <c r="D91" s="92" t="s">
        <v>238</v>
      </c>
      <c r="E91" s="93" t="s">
        <v>239</v>
      </c>
      <c r="F91" s="1"/>
    </row>
    <row r="92" spans="1:6" s="70" customFormat="1" x14ac:dyDescent="0.2">
      <c r="A92" s="94">
        <v>43538</v>
      </c>
      <c r="B92" s="91">
        <v>84.9</v>
      </c>
      <c r="C92" s="92" t="s">
        <v>240</v>
      </c>
      <c r="D92" s="92" t="s">
        <v>125</v>
      </c>
      <c r="E92" s="93" t="s">
        <v>151</v>
      </c>
      <c r="F92" s="1"/>
    </row>
    <row r="93" spans="1:6" s="70" customFormat="1" x14ac:dyDescent="0.2">
      <c r="A93" s="94">
        <v>43543</v>
      </c>
      <c r="B93" s="91">
        <v>324.72000000000003</v>
      </c>
      <c r="C93" s="92" t="s">
        <v>217</v>
      </c>
      <c r="D93" s="92" t="s">
        <v>123</v>
      </c>
      <c r="E93" s="93" t="s">
        <v>154</v>
      </c>
      <c r="F93" s="1"/>
    </row>
    <row r="94" spans="1:6" s="70" customFormat="1" x14ac:dyDescent="0.2">
      <c r="A94" s="94">
        <v>43543</v>
      </c>
      <c r="B94" s="91">
        <v>67</v>
      </c>
      <c r="C94" s="92" t="s">
        <v>236</v>
      </c>
      <c r="D94" s="92" t="s">
        <v>125</v>
      </c>
      <c r="E94" s="93" t="s">
        <v>154</v>
      </c>
      <c r="F94" s="1"/>
    </row>
    <row r="95" spans="1:6" s="70" customFormat="1" x14ac:dyDescent="0.2">
      <c r="A95" s="94">
        <v>43543</v>
      </c>
      <c r="B95" s="91">
        <v>8.85</v>
      </c>
      <c r="C95" s="92" t="s">
        <v>235</v>
      </c>
      <c r="D95" s="92" t="s">
        <v>145</v>
      </c>
      <c r="E95" s="93" t="s">
        <v>154</v>
      </c>
      <c r="F95" s="1"/>
    </row>
    <row r="96" spans="1:6" s="70" customFormat="1" x14ac:dyDescent="0.2">
      <c r="A96" s="94">
        <v>43543</v>
      </c>
      <c r="B96" s="91">
        <v>32.229999999999997</v>
      </c>
      <c r="C96" s="92" t="s">
        <v>234</v>
      </c>
      <c r="D96" s="92" t="s">
        <v>145</v>
      </c>
      <c r="E96" s="93" t="s">
        <v>154</v>
      </c>
      <c r="F96" s="1"/>
    </row>
    <row r="97" spans="1:6" s="70" customFormat="1" x14ac:dyDescent="0.2">
      <c r="A97" s="94">
        <v>43543</v>
      </c>
      <c r="B97" s="91">
        <v>42</v>
      </c>
      <c r="C97" s="92" t="s">
        <v>217</v>
      </c>
      <c r="D97" s="92" t="s">
        <v>237</v>
      </c>
      <c r="E97" s="93" t="s">
        <v>174</v>
      </c>
      <c r="F97" s="1"/>
    </row>
    <row r="98" spans="1:6" s="70" customFormat="1" x14ac:dyDescent="0.2">
      <c r="A98" s="94" t="s">
        <v>218</v>
      </c>
      <c r="B98" s="91">
        <v>395.01</v>
      </c>
      <c r="C98" s="92" t="s">
        <v>219</v>
      </c>
      <c r="D98" s="92" t="s">
        <v>123</v>
      </c>
      <c r="E98" s="93" t="s">
        <v>151</v>
      </c>
      <c r="F98" s="1"/>
    </row>
    <row r="99" spans="1:6" s="70" customFormat="1" x14ac:dyDescent="0.2">
      <c r="A99" s="94">
        <v>43544</v>
      </c>
      <c r="B99" s="91">
        <v>93.9</v>
      </c>
      <c r="C99" s="92" t="s">
        <v>244</v>
      </c>
      <c r="D99" s="92" t="s">
        <v>125</v>
      </c>
      <c r="E99" s="93" t="s">
        <v>151</v>
      </c>
      <c r="F99" s="1"/>
    </row>
    <row r="100" spans="1:6" s="70" customFormat="1" x14ac:dyDescent="0.2">
      <c r="A100" s="94">
        <v>43544</v>
      </c>
      <c r="B100" s="91">
        <v>39</v>
      </c>
      <c r="C100" s="92" t="s">
        <v>245</v>
      </c>
      <c r="D100" s="92" t="s">
        <v>237</v>
      </c>
      <c r="E100" s="93" t="s">
        <v>174</v>
      </c>
      <c r="F100" s="1"/>
    </row>
    <row r="101" spans="1:6" s="70" customFormat="1" x14ac:dyDescent="0.2">
      <c r="A101" s="94">
        <v>43546</v>
      </c>
      <c r="B101" s="91">
        <v>35.4</v>
      </c>
      <c r="C101" s="92" t="s">
        <v>241</v>
      </c>
      <c r="D101" s="92" t="s">
        <v>125</v>
      </c>
      <c r="E101" s="93" t="s">
        <v>174</v>
      </c>
      <c r="F101" s="1"/>
    </row>
    <row r="102" spans="1:6" s="70" customFormat="1" x14ac:dyDescent="0.2">
      <c r="A102" s="94"/>
      <c r="B102" s="91"/>
      <c r="C102" s="92"/>
      <c r="D102" s="92"/>
      <c r="E102" s="93"/>
      <c r="F102" s="1"/>
    </row>
    <row r="103" spans="1:6" s="70" customFormat="1" x14ac:dyDescent="0.2">
      <c r="A103" s="94">
        <v>43546</v>
      </c>
      <c r="B103" s="91">
        <v>641.53</v>
      </c>
      <c r="C103" s="92" t="s">
        <v>220</v>
      </c>
      <c r="D103" s="92" t="s">
        <v>123</v>
      </c>
      <c r="E103" s="93" t="s">
        <v>154</v>
      </c>
      <c r="F103" s="1"/>
    </row>
    <row r="104" spans="1:6" s="70" customFormat="1" x14ac:dyDescent="0.2">
      <c r="A104" s="94">
        <v>43546</v>
      </c>
      <c r="B104" s="91">
        <v>15.1</v>
      </c>
      <c r="C104" s="92" t="s">
        <v>242</v>
      </c>
      <c r="D104" s="92" t="s">
        <v>125</v>
      </c>
      <c r="E104" s="93" t="s">
        <v>154</v>
      </c>
      <c r="F104" s="1"/>
    </row>
    <row r="105" spans="1:6" s="70" customFormat="1" x14ac:dyDescent="0.2">
      <c r="A105" s="94">
        <v>43546</v>
      </c>
      <c r="B105" s="91">
        <v>62.9</v>
      </c>
      <c r="C105" s="92" t="s">
        <v>243</v>
      </c>
      <c r="D105" s="92" t="s">
        <v>125</v>
      </c>
      <c r="E105" s="93" t="s">
        <v>154</v>
      </c>
      <c r="F105" s="1"/>
    </row>
    <row r="106" spans="1:6" s="70" customFormat="1" x14ac:dyDescent="0.2">
      <c r="A106" s="94">
        <v>43552</v>
      </c>
      <c r="B106" s="91">
        <v>49.2</v>
      </c>
      <c r="C106" s="92" t="s">
        <v>247</v>
      </c>
      <c r="D106" s="92" t="s">
        <v>125</v>
      </c>
      <c r="E106" s="93" t="s">
        <v>174</v>
      </c>
      <c r="F106" s="1"/>
    </row>
    <row r="107" spans="1:6" s="70" customFormat="1" x14ac:dyDescent="0.2">
      <c r="A107" s="94" t="s">
        <v>221</v>
      </c>
      <c r="B107" s="91">
        <v>704.89</v>
      </c>
      <c r="C107" s="92" t="s">
        <v>222</v>
      </c>
      <c r="D107" s="92" t="s">
        <v>123</v>
      </c>
      <c r="E107" s="93" t="s">
        <v>151</v>
      </c>
      <c r="F107" s="1"/>
    </row>
    <row r="108" spans="1:6" s="70" customFormat="1" ht="25.5" x14ac:dyDescent="0.2">
      <c r="A108" s="94">
        <v>43556</v>
      </c>
      <c r="B108" s="91">
        <v>49</v>
      </c>
      <c r="C108" s="92" t="s">
        <v>246</v>
      </c>
      <c r="D108" s="92" t="s">
        <v>125</v>
      </c>
      <c r="E108" s="93" t="s">
        <v>174</v>
      </c>
      <c r="F108" s="1"/>
    </row>
    <row r="109" spans="1:6" s="70" customFormat="1" x14ac:dyDescent="0.2">
      <c r="A109" s="94">
        <v>43559</v>
      </c>
      <c r="B109" s="91">
        <v>39.200000000000003</v>
      </c>
      <c r="C109" s="92" t="s">
        <v>249</v>
      </c>
      <c r="D109" s="92" t="s">
        <v>125</v>
      </c>
      <c r="E109" s="93" t="s">
        <v>174</v>
      </c>
      <c r="F109" s="1"/>
    </row>
    <row r="110" spans="1:6" s="70" customFormat="1" x14ac:dyDescent="0.2">
      <c r="A110" s="94" t="s">
        <v>223</v>
      </c>
      <c r="B110" s="91">
        <v>641.53</v>
      </c>
      <c r="C110" s="92" t="s">
        <v>224</v>
      </c>
      <c r="D110" s="92" t="s">
        <v>123</v>
      </c>
      <c r="E110" s="93" t="s">
        <v>151</v>
      </c>
      <c r="F110" s="1"/>
    </row>
    <row r="111" spans="1:6" s="70" customFormat="1" x14ac:dyDescent="0.2">
      <c r="A111" s="94">
        <v>43562</v>
      </c>
      <c r="B111" s="91">
        <v>36.200000000000003</v>
      </c>
      <c r="C111" s="92" t="s">
        <v>250</v>
      </c>
      <c r="D111" s="92" t="s">
        <v>125</v>
      </c>
      <c r="E111" s="93" t="s">
        <v>174</v>
      </c>
      <c r="F111" s="1"/>
    </row>
    <row r="112" spans="1:6" s="70" customFormat="1" x14ac:dyDescent="0.2">
      <c r="A112" s="94"/>
      <c r="B112" s="91"/>
      <c r="C112" s="92"/>
      <c r="D112" s="92"/>
      <c r="E112" s="93"/>
      <c r="F112" s="1"/>
    </row>
    <row r="113" spans="1:6" s="70" customFormat="1" ht="25.5" x14ac:dyDescent="0.2">
      <c r="A113" s="94">
        <v>43565</v>
      </c>
      <c r="B113" s="91">
        <v>46.3</v>
      </c>
      <c r="C113" s="92" t="s">
        <v>251</v>
      </c>
      <c r="D113" s="92" t="s">
        <v>125</v>
      </c>
      <c r="E113" s="93" t="s">
        <v>174</v>
      </c>
      <c r="F113" s="1"/>
    </row>
    <row r="114" spans="1:6" s="70" customFormat="1" ht="25.5" x14ac:dyDescent="0.2">
      <c r="A114" s="94" t="s">
        <v>261</v>
      </c>
      <c r="B114" s="91">
        <v>839.53</v>
      </c>
      <c r="C114" s="92" t="s">
        <v>262</v>
      </c>
      <c r="D114" s="92" t="s">
        <v>123</v>
      </c>
      <c r="E114" s="93" t="s">
        <v>151</v>
      </c>
      <c r="F114" s="1"/>
    </row>
    <row r="115" spans="1:6" s="70" customFormat="1" x14ac:dyDescent="0.2">
      <c r="A115" s="94">
        <v>43566</v>
      </c>
      <c r="B115" s="91">
        <v>25.5</v>
      </c>
      <c r="C115" s="92" t="s">
        <v>253</v>
      </c>
      <c r="D115" s="92" t="s">
        <v>136</v>
      </c>
      <c r="E115" s="93" t="s">
        <v>151</v>
      </c>
      <c r="F115" s="1"/>
    </row>
    <row r="116" spans="1:6" s="70" customFormat="1" ht="25.5" x14ac:dyDescent="0.2">
      <c r="A116" s="94">
        <v>43570</v>
      </c>
      <c r="B116" s="91">
        <v>44.9</v>
      </c>
      <c r="C116" s="92" t="s">
        <v>252</v>
      </c>
      <c r="D116" s="92" t="s">
        <v>125</v>
      </c>
      <c r="E116" s="93" t="s">
        <v>174</v>
      </c>
      <c r="F116" s="1"/>
    </row>
    <row r="117" spans="1:6" s="70" customFormat="1" ht="25.5" x14ac:dyDescent="0.2">
      <c r="A117" s="94">
        <v>43594</v>
      </c>
      <c r="B117" s="91">
        <v>42.1</v>
      </c>
      <c r="C117" s="92" t="s">
        <v>280</v>
      </c>
      <c r="D117" s="92" t="s">
        <v>125</v>
      </c>
      <c r="E117" s="93" t="s">
        <v>174</v>
      </c>
      <c r="F117" s="1"/>
    </row>
    <row r="118" spans="1:6" s="70" customFormat="1" x14ac:dyDescent="0.2">
      <c r="A118" s="94" t="s">
        <v>254</v>
      </c>
      <c r="B118" s="91">
        <v>582.14</v>
      </c>
      <c r="C118" s="92" t="s">
        <v>255</v>
      </c>
      <c r="D118" s="92" t="s">
        <v>123</v>
      </c>
      <c r="E118" s="93" t="s">
        <v>151</v>
      </c>
      <c r="F118" s="1"/>
    </row>
    <row r="119" spans="1:6" s="70" customFormat="1" x14ac:dyDescent="0.2">
      <c r="A119" s="94">
        <v>43594</v>
      </c>
      <c r="B119" s="91">
        <v>44.9</v>
      </c>
      <c r="C119" s="92" t="s">
        <v>281</v>
      </c>
      <c r="D119" s="92" t="s">
        <v>125</v>
      </c>
      <c r="E119" s="93" t="s">
        <v>151</v>
      </c>
      <c r="F119" s="1"/>
    </row>
    <row r="120" spans="1:6" s="70" customFormat="1" ht="25.5" x14ac:dyDescent="0.2">
      <c r="A120" s="94">
        <v>43597</v>
      </c>
      <c r="B120" s="91">
        <v>38.700000000000003</v>
      </c>
      <c r="C120" s="92" t="s">
        <v>282</v>
      </c>
      <c r="D120" s="92" t="s">
        <v>125</v>
      </c>
      <c r="E120" s="93" t="s">
        <v>174</v>
      </c>
      <c r="F120" s="1"/>
    </row>
    <row r="121" spans="1:6" s="70" customFormat="1" x14ac:dyDescent="0.2">
      <c r="A121" s="94">
        <v>43605</v>
      </c>
      <c r="B121" s="91">
        <v>39</v>
      </c>
      <c r="C121" s="92" t="s">
        <v>290</v>
      </c>
      <c r="D121" s="92" t="s">
        <v>125</v>
      </c>
      <c r="E121" s="93" t="s">
        <v>174</v>
      </c>
      <c r="F121" s="1"/>
    </row>
    <row r="122" spans="1:6" s="70" customFormat="1" ht="25.5" x14ac:dyDescent="0.2">
      <c r="A122" s="94" t="s">
        <v>263</v>
      </c>
      <c r="B122" s="91">
        <v>384.12</v>
      </c>
      <c r="C122" s="92" t="s">
        <v>264</v>
      </c>
      <c r="D122" s="92" t="s">
        <v>123</v>
      </c>
      <c r="E122" s="93" t="s">
        <v>151</v>
      </c>
      <c r="F122" s="1"/>
    </row>
    <row r="123" spans="1:6" s="70" customFormat="1" ht="25.5" x14ac:dyDescent="0.2">
      <c r="A123" s="94">
        <v>43607</v>
      </c>
      <c r="B123" s="91">
        <v>50.5</v>
      </c>
      <c r="C123" s="92" t="s">
        <v>291</v>
      </c>
      <c r="D123" s="92" t="s">
        <v>125</v>
      </c>
      <c r="E123" s="93" t="s">
        <v>174</v>
      </c>
      <c r="F123" s="1"/>
    </row>
    <row r="124" spans="1:6" s="70" customFormat="1" x14ac:dyDescent="0.2">
      <c r="A124" s="94">
        <v>43622</v>
      </c>
      <c r="B124" s="91">
        <v>374.21</v>
      </c>
      <c r="C124" s="92" t="s">
        <v>265</v>
      </c>
      <c r="D124" s="92" t="s">
        <v>123</v>
      </c>
      <c r="E124" s="93" t="s">
        <v>154</v>
      </c>
      <c r="F124" s="1"/>
    </row>
    <row r="125" spans="1:6" s="70" customFormat="1" x14ac:dyDescent="0.2">
      <c r="A125" s="94">
        <v>43622</v>
      </c>
      <c r="B125" s="91">
        <v>71.5</v>
      </c>
      <c r="C125" s="92" t="s">
        <v>295</v>
      </c>
      <c r="D125" s="92" t="s">
        <v>125</v>
      </c>
      <c r="E125" s="93" t="s">
        <v>154</v>
      </c>
      <c r="F125" s="1"/>
    </row>
    <row r="126" spans="1:6" s="70" customFormat="1" x14ac:dyDescent="0.2">
      <c r="A126" s="94">
        <v>43622</v>
      </c>
      <c r="B126" s="91">
        <v>39</v>
      </c>
      <c r="C126" s="92" t="s">
        <v>296</v>
      </c>
      <c r="D126" s="92" t="s">
        <v>297</v>
      </c>
      <c r="E126" s="93" t="s">
        <v>174</v>
      </c>
      <c r="F126" s="1"/>
    </row>
    <row r="127" spans="1:6" s="70" customFormat="1" x14ac:dyDescent="0.2">
      <c r="A127" s="94">
        <v>43626</v>
      </c>
      <c r="B127" s="91">
        <v>397.99</v>
      </c>
      <c r="C127" s="92" t="s">
        <v>266</v>
      </c>
      <c r="D127" s="92" t="s">
        <v>123</v>
      </c>
      <c r="E127" s="93" t="s">
        <v>164</v>
      </c>
      <c r="F127" s="1"/>
    </row>
    <row r="128" spans="1:6" s="70" customFormat="1" x14ac:dyDescent="0.2">
      <c r="A128" s="94">
        <v>43626</v>
      </c>
      <c r="B128" s="91">
        <v>39.1</v>
      </c>
      <c r="C128" s="92" t="s">
        <v>292</v>
      </c>
      <c r="D128" s="92" t="s">
        <v>125</v>
      </c>
      <c r="E128" s="93" t="s">
        <v>174</v>
      </c>
      <c r="F128" s="1"/>
    </row>
    <row r="129" spans="1:6" s="70" customFormat="1" x14ac:dyDescent="0.2">
      <c r="A129" s="94">
        <v>43627</v>
      </c>
      <c r="B129" s="91">
        <v>29.8</v>
      </c>
      <c r="C129" s="92" t="s">
        <v>293</v>
      </c>
      <c r="D129" s="92" t="s">
        <v>125</v>
      </c>
      <c r="E129" s="93" t="s">
        <v>174</v>
      </c>
      <c r="F129" s="1"/>
    </row>
    <row r="130" spans="1:6" s="70" customFormat="1" x14ac:dyDescent="0.2">
      <c r="A130" s="94">
        <v>43627</v>
      </c>
      <c r="B130" s="91">
        <v>463.32</v>
      </c>
      <c r="C130" s="92" t="s">
        <v>267</v>
      </c>
      <c r="D130" s="92" t="s">
        <v>123</v>
      </c>
      <c r="E130" s="93" t="s">
        <v>268</v>
      </c>
      <c r="F130" s="1"/>
    </row>
    <row r="131" spans="1:6" s="70" customFormat="1" x14ac:dyDescent="0.2">
      <c r="A131" s="94">
        <v>43627</v>
      </c>
      <c r="B131" s="91">
        <v>35.799999999999997</v>
      </c>
      <c r="C131" s="92" t="s">
        <v>294</v>
      </c>
      <c r="D131" s="92" t="s">
        <v>125</v>
      </c>
      <c r="E131" s="93" t="s">
        <v>174</v>
      </c>
      <c r="F131" s="1"/>
    </row>
    <row r="132" spans="1:6" s="70" customFormat="1" ht="25.5" x14ac:dyDescent="0.2">
      <c r="A132" s="94">
        <v>43629</v>
      </c>
      <c r="B132" s="91">
        <v>43.8</v>
      </c>
      <c r="C132" s="92" t="s">
        <v>298</v>
      </c>
      <c r="D132" s="92" t="s">
        <v>125</v>
      </c>
      <c r="E132" s="93" t="s">
        <v>174</v>
      </c>
      <c r="F132" s="1"/>
    </row>
    <row r="133" spans="1:6" s="70" customFormat="1" x14ac:dyDescent="0.2">
      <c r="A133" s="94" t="s">
        <v>269</v>
      </c>
      <c r="B133" s="91">
        <v>413.81</v>
      </c>
      <c r="C133" s="92" t="s">
        <v>270</v>
      </c>
      <c r="D133" s="92" t="s">
        <v>123</v>
      </c>
      <c r="E133" s="93" t="s">
        <v>128</v>
      </c>
      <c r="F133" s="1"/>
    </row>
    <row r="134" spans="1:6" s="70" customFormat="1" ht="25.5" x14ac:dyDescent="0.2">
      <c r="A134" s="94">
        <v>43632</v>
      </c>
      <c r="B134" s="91">
        <v>37.299999999999997</v>
      </c>
      <c r="C134" s="92" t="s">
        <v>299</v>
      </c>
      <c r="D134" s="92" t="s">
        <v>125</v>
      </c>
      <c r="E134" s="93" t="s">
        <v>174</v>
      </c>
      <c r="F134" s="1"/>
    </row>
    <row r="135" spans="1:6" s="70" customFormat="1" ht="25.5" x14ac:dyDescent="0.2">
      <c r="A135" s="94" t="s">
        <v>271</v>
      </c>
      <c r="B135" s="91">
        <v>245.51</v>
      </c>
      <c r="C135" s="92" t="s">
        <v>272</v>
      </c>
      <c r="D135" s="92" t="s">
        <v>123</v>
      </c>
      <c r="E135" s="93" t="s">
        <v>128</v>
      </c>
      <c r="F135" s="1"/>
    </row>
    <row r="136" spans="1:6" s="70" customFormat="1" ht="25.5" x14ac:dyDescent="0.2">
      <c r="A136" s="94">
        <v>43635</v>
      </c>
      <c r="B136" s="91">
        <v>91.1</v>
      </c>
      <c r="C136" s="92" t="s">
        <v>301</v>
      </c>
      <c r="D136" s="92" t="s">
        <v>125</v>
      </c>
      <c r="E136" s="93" t="s">
        <v>151</v>
      </c>
      <c r="F136" s="1"/>
    </row>
    <row r="137" spans="1:6" s="70" customFormat="1" ht="25.5" x14ac:dyDescent="0.2">
      <c r="A137" s="94">
        <v>43635</v>
      </c>
      <c r="B137" s="91">
        <v>25.07</v>
      </c>
      <c r="C137" s="92" t="s">
        <v>300</v>
      </c>
      <c r="D137" s="92" t="s">
        <v>145</v>
      </c>
      <c r="E137" s="93" t="s">
        <v>151</v>
      </c>
      <c r="F137" s="1"/>
    </row>
    <row r="138" spans="1:6" s="70" customFormat="1" ht="25.5" x14ac:dyDescent="0.2">
      <c r="A138" s="94">
        <v>43636</v>
      </c>
      <c r="B138" s="91">
        <v>39</v>
      </c>
      <c r="C138" s="92" t="s">
        <v>302</v>
      </c>
      <c r="D138" s="92" t="s">
        <v>297</v>
      </c>
      <c r="E138" s="93" t="s">
        <v>174</v>
      </c>
      <c r="F138" s="1"/>
    </row>
    <row r="139" spans="1:6" s="70" customFormat="1" x14ac:dyDescent="0.2">
      <c r="A139" s="94">
        <v>43636</v>
      </c>
      <c r="B139" s="91">
        <v>45.8</v>
      </c>
      <c r="C139" s="92" t="s">
        <v>303</v>
      </c>
      <c r="D139" s="92" t="s">
        <v>125</v>
      </c>
      <c r="E139" s="93" t="s">
        <v>174</v>
      </c>
      <c r="F139" s="1"/>
    </row>
    <row r="140" spans="1:6" s="70" customFormat="1" x14ac:dyDescent="0.2">
      <c r="A140" s="94" t="s">
        <v>274</v>
      </c>
      <c r="B140" s="91">
        <v>275.23</v>
      </c>
      <c r="C140" s="92" t="s">
        <v>273</v>
      </c>
      <c r="D140" s="92" t="s">
        <v>123</v>
      </c>
      <c r="E140" s="93" t="s">
        <v>128</v>
      </c>
      <c r="F140" s="1"/>
    </row>
    <row r="141" spans="1:6" s="70" customFormat="1" x14ac:dyDescent="0.2">
      <c r="A141" s="94">
        <v>43640</v>
      </c>
      <c r="B141" s="91">
        <v>44.8</v>
      </c>
      <c r="C141" s="92" t="s">
        <v>304</v>
      </c>
      <c r="D141" s="92" t="s">
        <v>125</v>
      </c>
      <c r="E141" s="93" t="s">
        <v>174</v>
      </c>
      <c r="F141" s="1"/>
    </row>
    <row r="142" spans="1:6" s="70" customFormat="1" ht="25.5" x14ac:dyDescent="0.2">
      <c r="A142" s="94">
        <v>43643</v>
      </c>
      <c r="B142" s="91">
        <v>44.7</v>
      </c>
      <c r="C142" s="92" t="s">
        <v>305</v>
      </c>
      <c r="D142" s="92" t="s">
        <v>125</v>
      </c>
      <c r="E142" s="93" t="s">
        <v>174</v>
      </c>
      <c r="F142" s="1"/>
    </row>
    <row r="143" spans="1:6" s="70" customFormat="1" x14ac:dyDescent="0.2">
      <c r="A143" s="94" t="s">
        <v>275</v>
      </c>
      <c r="B143" s="91">
        <v>265.32</v>
      </c>
      <c r="C143" s="92" t="s">
        <v>276</v>
      </c>
      <c r="D143" s="92" t="s">
        <v>123</v>
      </c>
      <c r="E143" s="93" t="s">
        <v>151</v>
      </c>
      <c r="F143" s="1"/>
    </row>
    <row r="144" spans="1:6" s="70" customFormat="1" ht="25.5" x14ac:dyDescent="0.2">
      <c r="A144" s="94">
        <v>43646</v>
      </c>
      <c r="B144" s="91">
        <v>36</v>
      </c>
      <c r="C144" s="92" t="s">
        <v>306</v>
      </c>
      <c r="D144" s="92" t="s">
        <v>125</v>
      </c>
      <c r="E144" s="93" t="s">
        <v>174</v>
      </c>
      <c r="F144" s="1"/>
    </row>
    <row r="145" spans="1:6" s="70" customFormat="1" x14ac:dyDescent="0.2">
      <c r="A145" s="94"/>
      <c r="B145" s="91"/>
      <c r="C145" s="92"/>
      <c r="D145" s="92"/>
      <c r="E145" s="93"/>
      <c r="F145" s="1"/>
    </row>
    <row r="146" spans="1:6" s="70" customFormat="1" hidden="1" x14ac:dyDescent="0.2">
      <c r="A146" s="94"/>
      <c r="B146" s="91"/>
      <c r="C146" s="92"/>
      <c r="D146" s="92"/>
      <c r="E146" s="93"/>
      <c r="F146" s="1"/>
    </row>
    <row r="147" spans="1:6" ht="19.5" customHeight="1" x14ac:dyDescent="0.2">
      <c r="A147" s="106" t="s">
        <v>106</v>
      </c>
      <c r="B147" s="107">
        <f>SUM(B41:B146)</f>
        <v>19738.409999999993</v>
      </c>
      <c r="C147" s="108" t="str">
        <f>IF(SUBTOTAL(3,B41:B146)=SUBTOTAL(103,B41:B146),'Summary and sign-off'!$A$47,'Summary and sign-off'!$A$48)</f>
        <v>Check - there are no hidden rows with data</v>
      </c>
      <c r="D147" s="140" t="str">
        <f>IF('Summary and sign-off'!F55='Summary and sign-off'!F53,'Summary and sign-off'!A50,'Summary and sign-off'!A49)</f>
        <v>Check - each entry provides sufficient information</v>
      </c>
      <c r="E147" s="140"/>
      <c r="F147" s="48"/>
    </row>
    <row r="148" spans="1:6" ht="10.5" customHeight="1" x14ac:dyDescent="0.2">
      <c r="A148" s="29"/>
      <c r="B148" s="24"/>
      <c r="C148" s="29"/>
      <c r="D148" s="29"/>
      <c r="E148" s="29"/>
      <c r="F148" s="29"/>
    </row>
    <row r="149" spans="1:6" ht="24.75" customHeight="1" x14ac:dyDescent="0.2">
      <c r="A149" s="141" t="s">
        <v>28</v>
      </c>
      <c r="B149" s="141"/>
      <c r="C149" s="141"/>
      <c r="D149" s="141"/>
      <c r="E149" s="141"/>
      <c r="F149" s="48"/>
    </row>
    <row r="150" spans="1:6" ht="27" customHeight="1" x14ac:dyDescent="0.2">
      <c r="A150" s="37" t="s">
        <v>33</v>
      </c>
      <c r="B150" s="37" t="s">
        <v>15</v>
      </c>
      <c r="C150" s="37" t="s">
        <v>100</v>
      </c>
      <c r="D150" s="37" t="s">
        <v>55</v>
      </c>
      <c r="E150" s="37" t="s">
        <v>45</v>
      </c>
      <c r="F150" s="51"/>
    </row>
    <row r="151" spans="1:6" s="70" customFormat="1" hidden="1" x14ac:dyDescent="0.2">
      <c r="A151" s="94"/>
      <c r="B151" s="91"/>
      <c r="C151" s="92"/>
      <c r="D151" s="92"/>
      <c r="E151" s="93"/>
      <c r="F151" s="1"/>
    </row>
    <row r="152" spans="1:6" s="70" customFormat="1" x14ac:dyDescent="0.2">
      <c r="A152" s="94">
        <v>43347</v>
      </c>
      <c r="B152" s="91">
        <v>12.3</v>
      </c>
      <c r="C152" s="92" t="s">
        <v>173</v>
      </c>
      <c r="D152" s="92" t="s">
        <v>125</v>
      </c>
      <c r="E152" s="93" t="s">
        <v>174</v>
      </c>
      <c r="F152" s="1"/>
    </row>
    <row r="153" spans="1:6" s="70" customFormat="1" ht="25.5" x14ac:dyDescent="0.2">
      <c r="A153" s="94">
        <v>43362</v>
      </c>
      <c r="B153" s="91">
        <v>29.6</v>
      </c>
      <c r="C153" s="92" t="s">
        <v>175</v>
      </c>
      <c r="D153" s="92" t="s">
        <v>125</v>
      </c>
      <c r="E153" s="93" t="s">
        <v>174</v>
      </c>
      <c r="F153" s="1"/>
    </row>
    <row r="154" spans="1:6" s="70" customFormat="1" ht="25.5" x14ac:dyDescent="0.2">
      <c r="A154" s="94">
        <v>43362</v>
      </c>
      <c r="B154" s="91">
        <v>15.5</v>
      </c>
      <c r="C154" s="92" t="s">
        <v>176</v>
      </c>
      <c r="D154" s="92" t="s">
        <v>125</v>
      </c>
      <c r="E154" s="93" t="s">
        <v>174</v>
      </c>
      <c r="F154" s="1"/>
    </row>
    <row r="155" spans="1:6" s="70" customFormat="1" ht="25.5" x14ac:dyDescent="0.2">
      <c r="A155" s="94">
        <v>43377</v>
      </c>
      <c r="B155" s="91">
        <v>12.6</v>
      </c>
      <c r="C155" s="92" t="s">
        <v>186</v>
      </c>
      <c r="D155" s="92" t="s">
        <v>125</v>
      </c>
      <c r="E155" s="93" t="s">
        <v>174</v>
      </c>
      <c r="F155" s="1"/>
    </row>
    <row r="156" spans="1:6" s="70" customFormat="1" ht="25.5" x14ac:dyDescent="0.2">
      <c r="A156" s="94">
        <v>43377</v>
      </c>
      <c r="B156" s="91">
        <v>12.9</v>
      </c>
      <c r="C156" s="92" t="s">
        <v>185</v>
      </c>
      <c r="D156" s="92" t="s">
        <v>125</v>
      </c>
      <c r="E156" s="93" t="s">
        <v>174</v>
      </c>
      <c r="F156" s="1"/>
    </row>
    <row r="157" spans="1:6" s="70" customFormat="1" x14ac:dyDescent="0.2">
      <c r="A157" s="94">
        <v>43390</v>
      </c>
      <c r="B157" s="91">
        <v>13.1</v>
      </c>
      <c r="C157" s="92" t="s">
        <v>190</v>
      </c>
      <c r="D157" s="92" t="s">
        <v>125</v>
      </c>
      <c r="E157" s="93" t="s">
        <v>174</v>
      </c>
      <c r="F157" s="1"/>
    </row>
    <row r="158" spans="1:6" s="70" customFormat="1" x14ac:dyDescent="0.2">
      <c r="A158" s="94">
        <v>43432</v>
      </c>
      <c r="B158" s="91">
        <v>11</v>
      </c>
      <c r="C158" s="92" t="s">
        <v>198</v>
      </c>
      <c r="D158" s="92" t="s">
        <v>125</v>
      </c>
      <c r="E158" s="93" t="s">
        <v>174</v>
      </c>
      <c r="F158" s="1"/>
    </row>
    <row r="159" spans="1:6" s="70" customFormat="1" x14ac:dyDescent="0.2">
      <c r="A159" s="94">
        <v>43439</v>
      </c>
      <c r="B159" s="91">
        <v>10.6</v>
      </c>
      <c r="C159" s="92" t="s">
        <v>199</v>
      </c>
      <c r="D159" s="92" t="s">
        <v>125</v>
      </c>
      <c r="E159" s="93" t="s">
        <v>174</v>
      </c>
      <c r="F159" s="1"/>
    </row>
    <row r="160" spans="1:6" s="70" customFormat="1" x14ac:dyDescent="0.2">
      <c r="A160" s="94">
        <v>43446</v>
      </c>
      <c r="B160" s="91">
        <v>13.4</v>
      </c>
      <c r="C160" s="92" t="s">
        <v>201</v>
      </c>
      <c r="D160" s="92" t="s">
        <v>125</v>
      </c>
      <c r="E160" s="93" t="s">
        <v>174</v>
      </c>
      <c r="F160" s="1"/>
    </row>
    <row r="161" spans="1:6" s="70" customFormat="1" x14ac:dyDescent="0.2">
      <c r="A161" s="94">
        <v>43446</v>
      </c>
      <c r="B161" s="91">
        <v>14.08</v>
      </c>
      <c r="C161" s="92" t="s">
        <v>200</v>
      </c>
      <c r="D161" s="92" t="s">
        <v>145</v>
      </c>
      <c r="E161" s="93" t="s">
        <v>174</v>
      </c>
      <c r="F161" s="1"/>
    </row>
    <row r="162" spans="1:6" s="70" customFormat="1" x14ac:dyDescent="0.2">
      <c r="A162" s="94">
        <v>43481</v>
      </c>
      <c r="B162" s="91">
        <v>14</v>
      </c>
      <c r="C162" s="92" t="s">
        <v>202</v>
      </c>
      <c r="D162" s="92" t="s">
        <v>203</v>
      </c>
      <c r="E162" s="93" t="s">
        <v>128</v>
      </c>
      <c r="F162" s="1"/>
    </row>
    <row r="163" spans="1:6" s="70" customFormat="1" x14ac:dyDescent="0.2">
      <c r="A163" s="94">
        <v>43509</v>
      </c>
      <c r="B163" s="91">
        <v>10.7</v>
      </c>
      <c r="C163" s="92" t="s">
        <v>225</v>
      </c>
      <c r="D163" s="92" t="s">
        <v>125</v>
      </c>
      <c r="E163" s="93" t="s">
        <v>174</v>
      </c>
      <c r="F163" s="1"/>
    </row>
    <row r="164" spans="1:6" s="70" customFormat="1" x14ac:dyDescent="0.2">
      <c r="A164" s="94">
        <v>43539</v>
      </c>
      <c r="B164" s="91">
        <v>10.9</v>
      </c>
      <c r="C164" s="92" t="s">
        <v>225</v>
      </c>
      <c r="D164" s="92" t="s">
        <v>125</v>
      </c>
      <c r="E164" s="93" t="s">
        <v>174</v>
      </c>
      <c r="F164" s="1"/>
    </row>
    <row r="165" spans="1:6" s="70" customFormat="1" x14ac:dyDescent="0.2">
      <c r="A165" s="94">
        <v>43557</v>
      </c>
      <c r="B165" s="91">
        <v>12</v>
      </c>
      <c r="C165" s="92" t="s">
        <v>248</v>
      </c>
      <c r="D165" s="92" t="s">
        <v>125</v>
      </c>
      <c r="E165" s="93" t="s">
        <v>174</v>
      </c>
      <c r="F165" s="1"/>
    </row>
    <row r="166" spans="1:6" s="70" customFormat="1" x14ac:dyDescent="0.2">
      <c r="A166" s="94">
        <v>43573</v>
      </c>
      <c r="B166" s="91">
        <v>36.799999999999997</v>
      </c>
      <c r="C166" s="92" t="s">
        <v>358</v>
      </c>
      <c r="D166" s="92" t="s">
        <v>125</v>
      </c>
      <c r="E166" s="93" t="s">
        <v>174</v>
      </c>
      <c r="F166" s="1"/>
    </row>
    <row r="167" spans="1:6" s="70" customFormat="1" x14ac:dyDescent="0.2">
      <c r="A167" s="94">
        <v>43593</v>
      </c>
      <c r="B167" s="91">
        <v>17</v>
      </c>
      <c r="C167" s="92" t="s">
        <v>278</v>
      </c>
      <c r="D167" s="92" t="s">
        <v>125</v>
      </c>
      <c r="E167" s="93" t="s">
        <v>174</v>
      </c>
      <c r="F167" s="1"/>
    </row>
    <row r="168" spans="1:6" s="70" customFormat="1" x14ac:dyDescent="0.2">
      <c r="A168" s="94">
        <v>43593</v>
      </c>
      <c r="B168" s="91">
        <v>17.5</v>
      </c>
      <c r="C168" s="92" t="s">
        <v>279</v>
      </c>
      <c r="D168" s="92" t="s">
        <v>125</v>
      </c>
      <c r="E168" s="93" t="s">
        <v>174</v>
      </c>
      <c r="F168" s="1"/>
    </row>
    <row r="169" spans="1:6" s="70" customFormat="1" x14ac:dyDescent="0.2">
      <c r="A169" s="94"/>
      <c r="B169" s="91"/>
      <c r="C169" s="92"/>
      <c r="D169" s="92"/>
      <c r="E169" s="93"/>
      <c r="F169" s="1"/>
    </row>
    <row r="170" spans="1:6" s="70" customFormat="1" x14ac:dyDescent="0.2">
      <c r="A170" s="94"/>
      <c r="B170" s="91"/>
      <c r="C170" s="92"/>
      <c r="D170" s="92"/>
      <c r="E170" s="93"/>
      <c r="F170" s="1"/>
    </row>
    <row r="171" spans="1:6" s="70" customFormat="1" hidden="1" x14ac:dyDescent="0.2">
      <c r="A171" s="94"/>
      <c r="B171" s="91"/>
      <c r="C171" s="92"/>
      <c r="D171" s="92"/>
      <c r="E171" s="93"/>
      <c r="F171" s="1"/>
    </row>
    <row r="172" spans="1:6" ht="19.5" customHeight="1" x14ac:dyDescent="0.2">
      <c r="A172" s="106" t="s">
        <v>103</v>
      </c>
      <c r="B172" s="107">
        <f>SUM(B151:B171)</f>
        <v>263.98</v>
      </c>
      <c r="C172" s="108" t="str">
        <f>IF(SUBTOTAL(3,B151:B171)=SUBTOTAL(103,B151:B171),'Summary and sign-off'!$A$47,'Summary and sign-off'!$A$48)</f>
        <v>Check - there are no hidden rows with data</v>
      </c>
      <c r="D172" s="140" t="str">
        <f>IF('Summary and sign-off'!F56='Summary and sign-off'!F53,'Summary and sign-off'!A50,'Summary and sign-off'!A49)</f>
        <v>Check - each entry provides sufficient information</v>
      </c>
      <c r="E172" s="140"/>
      <c r="F172" s="48"/>
    </row>
    <row r="173" spans="1:6" ht="10.5" customHeight="1" x14ac:dyDescent="0.2">
      <c r="A173" s="29"/>
      <c r="B173" s="78"/>
      <c r="C173" s="24"/>
      <c r="D173" s="29"/>
      <c r="E173" s="29"/>
      <c r="F173" s="29"/>
    </row>
    <row r="174" spans="1:6" ht="34.5" customHeight="1" x14ac:dyDescent="0.2">
      <c r="A174" s="52" t="s">
        <v>1</v>
      </c>
      <c r="B174" s="79">
        <f>B37+B147+B172</f>
        <v>26027.619999999992</v>
      </c>
      <c r="C174" s="53"/>
      <c r="D174" s="53"/>
      <c r="E174" s="53"/>
      <c r="F174" s="28"/>
    </row>
    <row r="175" spans="1:6" x14ac:dyDescent="0.2">
      <c r="A175" s="29"/>
      <c r="B175" s="24"/>
      <c r="C175" s="29"/>
      <c r="D175" s="29"/>
      <c r="E175" s="29"/>
      <c r="F175" s="29"/>
    </row>
    <row r="176" spans="1:6" x14ac:dyDescent="0.2">
      <c r="A176" s="54" t="s">
        <v>7</v>
      </c>
      <c r="B176" s="27"/>
      <c r="C176" s="28"/>
      <c r="D176" s="28"/>
      <c r="E176" s="28"/>
      <c r="F176" s="29"/>
    </row>
    <row r="177" spans="1:6" ht="12.6" customHeight="1" x14ac:dyDescent="0.2">
      <c r="A177" s="25" t="s">
        <v>34</v>
      </c>
      <c r="B177" s="55"/>
      <c r="C177" s="55"/>
      <c r="D177" s="34"/>
      <c r="E177" s="34"/>
      <c r="F177" s="29"/>
    </row>
    <row r="178" spans="1:6" ht="12.95" customHeight="1" x14ac:dyDescent="0.2">
      <c r="A178" s="33" t="s">
        <v>107</v>
      </c>
      <c r="B178" s="29"/>
      <c r="C178" s="34"/>
      <c r="D178" s="29"/>
      <c r="E178" s="34"/>
      <c r="F178" s="29"/>
    </row>
    <row r="179" spans="1:6" x14ac:dyDescent="0.2">
      <c r="A179" s="33" t="s">
        <v>102</v>
      </c>
      <c r="B179" s="34"/>
      <c r="C179" s="34"/>
      <c r="D179" s="34"/>
      <c r="E179" s="56"/>
      <c r="F179" s="48"/>
    </row>
    <row r="180" spans="1:6" x14ac:dyDescent="0.2">
      <c r="A180" s="25" t="s">
        <v>108</v>
      </c>
      <c r="B180" s="27"/>
      <c r="C180" s="28"/>
      <c r="D180" s="28"/>
      <c r="E180" s="28"/>
      <c r="F180" s="29"/>
    </row>
    <row r="181" spans="1:6" ht="12.95" customHeight="1" x14ac:dyDescent="0.2">
      <c r="A181" s="33" t="s">
        <v>101</v>
      </c>
      <c r="B181" s="29"/>
      <c r="C181" s="34"/>
      <c r="D181" s="29"/>
      <c r="E181" s="34"/>
      <c r="F181" s="29"/>
    </row>
    <row r="182" spans="1:6" x14ac:dyDescent="0.2">
      <c r="A182" s="33" t="s">
        <v>104</v>
      </c>
      <c r="B182" s="34"/>
      <c r="C182" s="34"/>
      <c r="D182" s="34"/>
      <c r="E182" s="56"/>
      <c r="F182" s="48"/>
    </row>
    <row r="183" spans="1:6" x14ac:dyDescent="0.2">
      <c r="A183" s="38" t="s">
        <v>116</v>
      </c>
      <c r="B183" s="38"/>
      <c r="C183" s="38"/>
      <c r="D183" s="38"/>
      <c r="E183" s="56"/>
      <c r="F183" s="48"/>
    </row>
    <row r="184" spans="1:6" x14ac:dyDescent="0.2">
      <c r="A184" s="42"/>
      <c r="B184" s="29"/>
      <c r="C184" s="29"/>
      <c r="D184" s="29"/>
      <c r="E184" s="48"/>
      <c r="F184" s="48"/>
    </row>
    <row r="185" spans="1:6" hidden="1" x14ac:dyDescent="0.2">
      <c r="A185" s="42"/>
      <c r="B185" s="29"/>
      <c r="C185" s="29"/>
      <c r="D185" s="29"/>
      <c r="E185" s="48"/>
      <c r="F185" s="48"/>
    </row>
    <row r="186" spans="1:6" hidden="1" x14ac:dyDescent="0.2"/>
    <row r="187" spans="1:6" hidden="1" x14ac:dyDescent="0.2"/>
    <row r="188" spans="1:6" hidden="1" x14ac:dyDescent="0.2"/>
    <row r="189" spans="1:6" hidden="1" x14ac:dyDescent="0.2"/>
    <row r="190" spans="1:6" ht="12.75" hidden="1" customHeight="1" x14ac:dyDescent="0.2"/>
    <row r="191" spans="1:6" hidden="1" x14ac:dyDescent="0.2"/>
    <row r="192" spans="1:6" hidden="1" x14ac:dyDescent="0.2"/>
    <row r="193" spans="1:6" hidden="1" x14ac:dyDescent="0.2">
      <c r="A193" s="57"/>
      <c r="B193" s="48"/>
      <c r="C193" s="48"/>
      <c r="D193" s="48"/>
      <c r="E193" s="48"/>
      <c r="F193" s="48"/>
    </row>
    <row r="194" spans="1:6" hidden="1" x14ac:dyDescent="0.2">
      <c r="A194" s="57"/>
      <c r="B194" s="48"/>
      <c r="C194" s="48"/>
      <c r="D194" s="48"/>
      <c r="E194" s="48"/>
      <c r="F194" s="48"/>
    </row>
    <row r="195" spans="1:6" hidden="1" x14ac:dyDescent="0.2">
      <c r="A195" s="57"/>
      <c r="B195" s="48"/>
      <c r="C195" s="48"/>
      <c r="D195" s="48"/>
      <c r="E195" s="48"/>
      <c r="F195" s="48"/>
    </row>
    <row r="196" spans="1:6" hidden="1" x14ac:dyDescent="0.2">
      <c r="A196" s="57"/>
      <c r="B196" s="48"/>
      <c r="C196" s="48"/>
      <c r="D196" s="48"/>
      <c r="E196" s="48"/>
      <c r="F196" s="48"/>
    </row>
    <row r="197" spans="1:6" hidden="1" x14ac:dyDescent="0.2">
      <c r="A197" s="57"/>
      <c r="B197" s="48"/>
      <c r="C197" s="48"/>
      <c r="D197" s="48"/>
      <c r="E197" s="48"/>
      <c r="F197" s="48"/>
    </row>
    <row r="198" spans="1:6" hidden="1" x14ac:dyDescent="0.2"/>
    <row r="199" spans="1:6" hidden="1" x14ac:dyDescent="0.2"/>
    <row r="200" spans="1:6" hidden="1" x14ac:dyDescent="0.2"/>
    <row r="201" spans="1:6" hidden="1" x14ac:dyDescent="0.2"/>
    <row r="202" spans="1:6" hidden="1" x14ac:dyDescent="0.2"/>
    <row r="203" spans="1:6" hidden="1" x14ac:dyDescent="0.2"/>
    <row r="204" spans="1:6" hidden="1" x14ac:dyDescent="0.2"/>
    <row r="205" spans="1:6" x14ac:dyDescent="0.2"/>
    <row r="206" spans="1:6" x14ac:dyDescent="0.2"/>
    <row r="207" spans="1:6" x14ac:dyDescent="0.2"/>
    <row r="208" spans="1:6"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sheetData>
  <sheetProtection sheet="1" formatCells="0" formatRows="0" insertColumns="0" insertRows="0" deleteRows="0"/>
  <mergeCells count="15">
    <mergeCell ref="B7:E7"/>
    <mergeCell ref="B5:E5"/>
    <mergeCell ref="D172:E172"/>
    <mergeCell ref="A1:E1"/>
    <mergeCell ref="A39:E39"/>
    <mergeCell ref="A149:E149"/>
    <mergeCell ref="B2:E2"/>
    <mergeCell ref="B3:E3"/>
    <mergeCell ref="B4:E4"/>
    <mergeCell ref="A8:E8"/>
    <mergeCell ref="A9:E9"/>
    <mergeCell ref="B6:E6"/>
    <mergeCell ref="D37:E37"/>
    <mergeCell ref="D147:E147"/>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36 A151:A171 A41:A146">
      <formula1>$B$4</formula1>
      <formula2>$B$5</formula2>
    </dataValidation>
    <dataValidation allowBlank="1" showInputMessage="1" showErrorMessage="1" prompt="Insert additional rows as needed:_x000a_- 'right click' on a row number (left of screen)_x000a_- select 'Insert' (this will insert a row above it)" sqref="A150 A40 A11"/>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B12:B36 B151:B171 B41:B146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3"/>
  <sheetViews>
    <sheetView zoomScaleNormal="100" workbookViewId="0">
      <selection activeCell="D24" sqref="D24"/>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36" t="s">
        <v>5</v>
      </c>
      <c r="B1" s="136"/>
      <c r="C1" s="136"/>
      <c r="D1" s="136"/>
      <c r="E1" s="136"/>
      <c r="F1" s="40"/>
    </row>
    <row r="2" spans="1:6" ht="21" customHeight="1" x14ac:dyDescent="0.2">
      <c r="A2" s="4" t="s">
        <v>2</v>
      </c>
      <c r="B2" s="139" t="str">
        <f>'Summary and sign-off'!B2:F2</f>
        <v xml:space="preserve">Ministry of Business, Innovation &amp; Employment </v>
      </c>
      <c r="C2" s="139"/>
      <c r="D2" s="139"/>
      <c r="E2" s="139"/>
      <c r="F2" s="40"/>
    </row>
    <row r="3" spans="1:6" ht="21" customHeight="1" x14ac:dyDescent="0.2">
      <c r="A3" s="4" t="s">
        <v>3</v>
      </c>
      <c r="B3" s="139" t="str">
        <f>'Summary and sign-off'!B3:F3</f>
        <v xml:space="preserve">Carolyn Tremain </v>
      </c>
      <c r="C3" s="139"/>
      <c r="D3" s="139"/>
      <c r="E3" s="139"/>
      <c r="F3" s="40"/>
    </row>
    <row r="4" spans="1:6" ht="21" customHeight="1" x14ac:dyDescent="0.2">
      <c r="A4" s="4" t="s">
        <v>46</v>
      </c>
      <c r="B4" s="139">
        <f>'Summary and sign-off'!B4:F4</f>
        <v>43282</v>
      </c>
      <c r="C4" s="139"/>
      <c r="D4" s="139"/>
      <c r="E4" s="139"/>
      <c r="F4" s="40"/>
    </row>
    <row r="5" spans="1:6" ht="21" customHeight="1" x14ac:dyDescent="0.2">
      <c r="A5" s="4" t="s">
        <v>47</v>
      </c>
      <c r="B5" s="139">
        <f>'Summary and sign-off'!B5:F5</f>
        <v>43646</v>
      </c>
      <c r="C5" s="139"/>
      <c r="D5" s="139"/>
      <c r="E5" s="139"/>
      <c r="F5" s="40"/>
    </row>
    <row r="6" spans="1:6" ht="21" customHeight="1" x14ac:dyDescent="0.2">
      <c r="A6" s="4" t="s">
        <v>13</v>
      </c>
      <c r="B6" s="134"/>
      <c r="C6" s="134"/>
      <c r="D6" s="134"/>
      <c r="E6" s="134"/>
      <c r="F6" s="40"/>
    </row>
    <row r="7" spans="1:6" ht="21" customHeight="1" x14ac:dyDescent="0.2">
      <c r="A7" s="4" t="s">
        <v>69</v>
      </c>
      <c r="B7" s="134" t="s">
        <v>80</v>
      </c>
      <c r="C7" s="134"/>
      <c r="D7" s="134"/>
      <c r="E7" s="134"/>
      <c r="F7" s="40"/>
    </row>
    <row r="8" spans="1:6" ht="35.25" customHeight="1" x14ac:dyDescent="0.25">
      <c r="A8" s="149" t="s">
        <v>109</v>
      </c>
      <c r="B8" s="149"/>
      <c r="C8" s="150"/>
      <c r="D8" s="150"/>
      <c r="E8" s="150"/>
      <c r="F8" s="44"/>
    </row>
    <row r="9" spans="1:6" ht="35.25" customHeight="1" x14ac:dyDescent="0.25">
      <c r="A9" s="147" t="s">
        <v>88</v>
      </c>
      <c r="B9" s="148"/>
      <c r="C9" s="148"/>
      <c r="D9" s="148"/>
      <c r="E9" s="148"/>
      <c r="F9" s="44"/>
    </row>
    <row r="10" spans="1:6" ht="27" customHeight="1" x14ac:dyDescent="0.2">
      <c r="A10" s="37" t="s">
        <v>112</v>
      </c>
      <c r="B10" s="37" t="s">
        <v>15</v>
      </c>
      <c r="C10" s="37" t="s">
        <v>56</v>
      </c>
      <c r="D10" s="37" t="s">
        <v>54</v>
      </c>
      <c r="E10" s="37" t="s">
        <v>45</v>
      </c>
      <c r="F10" s="25"/>
    </row>
    <row r="11" spans="1:6" s="70" customFormat="1" hidden="1" x14ac:dyDescent="0.2">
      <c r="A11" s="90"/>
      <c r="B11" s="91"/>
      <c r="C11" s="95"/>
      <c r="D11" s="95"/>
      <c r="E11" s="96"/>
      <c r="F11" s="2"/>
    </row>
    <row r="12" spans="1:6" s="70" customFormat="1" x14ac:dyDescent="0.2">
      <c r="A12" s="90"/>
      <c r="B12" s="91"/>
      <c r="C12" s="95"/>
      <c r="D12" s="95"/>
      <c r="E12" s="96"/>
      <c r="F12" s="2"/>
    </row>
    <row r="13" spans="1:6" s="70" customFormat="1" x14ac:dyDescent="0.2">
      <c r="A13" s="94" t="s">
        <v>357</v>
      </c>
      <c r="B13" s="91"/>
      <c r="C13" s="95"/>
      <c r="D13" s="95"/>
      <c r="E13" s="96"/>
      <c r="F13" s="2"/>
    </row>
    <row r="14" spans="1:6" s="70" customFormat="1" x14ac:dyDescent="0.2">
      <c r="A14" s="94"/>
      <c r="B14" s="91"/>
      <c r="C14" s="95"/>
      <c r="D14" s="95"/>
      <c r="E14" s="96"/>
      <c r="F14" s="2"/>
    </row>
    <row r="15" spans="1:6" s="70" customFormat="1" x14ac:dyDescent="0.2">
      <c r="A15" s="90"/>
      <c r="B15" s="91"/>
      <c r="C15" s="95"/>
      <c r="D15" s="95"/>
      <c r="E15" s="96"/>
      <c r="F15" s="2"/>
    </row>
    <row r="16" spans="1:6" s="70" customFormat="1" x14ac:dyDescent="0.2">
      <c r="A16" s="90"/>
      <c r="B16" s="91"/>
      <c r="C16" s="95"/>
      <c r="D16" s="95"/>
      <c r="E16" s="96"/>
      <c r="F16" s="2"/>
    </row>
    <row r="17" spans="1:6" s="70" customFormat="1" ht="11.25" hidden="1" customHeight="1" x14ac:dyDescent="0.2">
      <c r="A17" s="90"/>
      <c r="B17" s="91"/>
      <c r="C17" s="95"/>
      <c r="D17" s="95"/>
      <c r="E17" s="96"/>
      <c r="F17" s="2"/>
    </row>
    <row r="18" spans="1:6" ht="34.5" customHeight="1" x14ac:dyDescent="0.2">
      <c r="A18" s="71" t="s">
        <v>85</v>
      </c>
      <c r="B18" s="83">
        <f>SUM(B11:B17)</f>
        <v>0</v>
      </c>
      <c r="C18" s="101" t="str">
        <f>IF(SUBTOTAL(3,B11:B17)=SUBTOTAL(103,B11:B17),'Summary and sign-off'!$A$47,'Summary and sign-off'!$A$48)</f>
        <v>Check - there are no hidden rows with data</v>
      </c>
      <c r="D18" s="140" t="str">
        <f>IF('Summary and sign-off'!F57='Summary and sign-off'!F53,'Summary and sign-off'!A50,'Summary and sign-off'!A49)</f>
        <v>Check - each entry provides sufficient information</v>
      </c>
      <c r="E18" s="140"/>
      <c r="F18" s="2"/>
    </row>
    <row r="19" spans="1:6" x14ac:dyDescent="0.2">
      <c r="A19" s="23"/>
      <c r="B19" s="22"/>
      <c r="C19" s="22"/>
      <c r="D19" s="22"/>
      <c r="E19" s="22"/>
      <c r="F19" s="40"/>
    </row>
    <row r="20" spans="1:6" x14ac:dyDescent="0.2">
      <c r="A20" s="23" t="s">
        <v>7</v>
      </c>
      <c r="B20" s="24"/>
      <c r="C20" s="29"/>
      <c r="D20" s="22"/>
      <c r="E20" s="22"/>
      <c r="F20" s="40"/>
    </row>
    <row r="21" spans="1:6" ht="12.75" customHeight="1" x14ac:dyDescent="0.2">
      <c r="A21" s="25" t="s">
        <v>111</v>
      </c>
      <c r="B21" s="25"/>
      <c r="C21" s="25"/>
      <c r="D21" s="25"/>
      <c r="E21" s="25"/>
      <c r="F21" s="40"/>
    </row>
    <row r="22" spans="1:6" x14ac:dyDescent="0.2">
      <c r="A22" s="25" t="s">
        <v>110</v>
      </c>
      <c r="B22" s="33"/>
      <c r="C22" s="45"/>
      <c r="D22" s="46"/>
      <c r="E22" s="46"/>
      <c r="F22" s="40"/>
    </row>
    <row r="23" spans="1:6" x14ac:dyDescent="0.2">
      <c r="A23" s="25" t="s">
        <v>108</v>
      </c>
      <c r="B23" s="27"/>
      <c r="C23" s="28"/>
      <c r="D23" s="28"/>
      <c r="E23" s="28"/>
      <c r="F23" s="29"/>
    </row>
    <row r="24" spans="1:6" x14ac:dyDescent="0.2">
      <c r="A24" s="33" t="s">
        <v>10</v>
      </c>
      <c r="B24" s="33"/>
      <c r="C24" s="45"/>
      <c r="D24" s="45"/>
      <c r="E24" s="45"/>
      <c r="F24" s="40"/>
    </row>
    <row r="25" spans="1:6" ht="12.75" customHeight="1" x14ac:dyDescent="0.2">
      <c r="A25" s="33" t="s">
        <v>117</v>
      </c>
      <c r="B25" s="33"/>
      <c r="C25" s="47"/>
      <c r="D25" s="47"/>
      <c r="E25" s="35"/>
      <c r="F25" s="40"/>
    </row>
    <row r="26" spans="1:6" x14ac:dyDescent="0.2">
      <c r="A26" s="22"/>
      <c r="B26" s="22"/>
      <c r="C26" s="22"/>
      <c r="D26" s="22"/>
      <c r="E26" s="22"/>
      <c r="F26" s="40"/>
    </row>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x14ac:dyDescent="0.2"/>
    <row r="46" x14ac:dyDescent="0.2"/>
    <row r="47" x14ac:dyDescent="0.2"/>
    <row r="48" x14ac:dyDescent="0.2"/>
    <row r="49" x14ac:dyDescent="0.2"/>
    <row r="50" x14ac:dyDescent="0.2"/>
    <row r="51" x14ac:dyDescent="0.2"/>
    <row r="52" x14ac:dyDescent="0.2"/>
    <row r="53" x14ac:dyDescent="0.2"/>
  </sheetData>
  <sheetProtection sheet="1" formatCells="0" insertRows="0" deleteRows="0"/>
  <mergeCells count="10">
    <mergeCell ref="D18:E18"/>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7">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zoomScaleNormal="100" workbookViewId="0">
      <selection activeCell="D25" sqref="D25"/>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36" t="s">
        <v>5</v>
      </c>
      <c r="B1" s="136"/>
      <c r="C1" s="136"/>
      <c r="D1" s="136"/>
      <c r="E1" s="136"/>
      <c r="F1" s="26"/>
    </row>
    <row r="2" spans="1:6" ht="21" customHeight="1" x14ac:dyDescent="0.2">
      <c r="A2" s="4" t="s">
        <v>2</v>
      </c>
      <c r="B2" s="139" t="str">
        <f>'Summary and sign-off'!B2:F2</f>
        <v xml:space="preserve">Ministry of Business, Innovation &amp; Employment </v>
      </c>
      <c r="C2" s="139"/>
      <c r="D2" s="139"/>
      <c r="E2" s="139"/>
      <c r="F2" s="26"/>
    </row>
    <row r="3" spans="1:6" ht="21" customHeight="1" x14ac:dyDescent="0.2">
      <c r="A3" s="4" t="s">
        <v>3</v>
      </c>
      <c r="B3" s="139" t="str">
        <f>'Summary and sign-off'!B3:F3</f>
        <v xml:space="preserve">Carolyn Tremain </v>
      </c>
      <c r="C3" s="139"/>
      <c r="D3" s="139"/>
      <c r="E3" s="139"/>
      <c r="F3" s="26"/>
    </row>
    <row r="4" spans="1:6" ht="21" customHeight="1" x14ac:dyDescent="0.2">
      <c r="A4" s="4" t="s">
        <v>46</v>
      </c>
      <c r="B4" s="139">
        <f>'Summary and sign-off'!B4:F4</f>
        <v>43282</v>
      </c>
      <c r="C4" s="139"/>
      <c r="D4" s="139"/>
      <c r="E4" s="139"/>
      <c r="F4" s="26"/>
    </row>
    <row r="5" spans="1:6" ht="21" customHeight="1" x14ac:dyDescent="0.2">
      <c r="A5" s="4" t="s">
        <v>47</v>
      </c>
      <c r="B5" s="139">
        <f>'Summary and sign-off'!B5:F5</f>
        <v>43646</v>
      </c>
      <c r="C5" s="139"/>
      <c r="D5" s="139"/>
      <c r="E5" s="139"/>
      <c r="F5" s="26"/>
    </row>
    <row r="6" spans="1:6" ht="21" customHeight="1" x14ac:dyDescent="0.2">
      <c r="A6" s="4" t="s">
        <v>13</v>
      </c>
      <c r="B6" s="134" t="s">
        <v>39</v>
      </c>
      <c r="C6" s="134"/>
      <c r="D6" s="134"/>
      <c r="E6" s="134"/>
      <c r="F6" s="36"/>
    </row>
    <row r="7" spans="1:6" ht="21" customHeight="1" x14ac:dyDescent="0.2">
      <c r="A7" s="4" t="s">
        <v>69</v>
      </c>
      <c r="B7" s="134" t="s">
        <v>80</v>
      </c>
      <c r="C7" s="134"/>
      <c r="D7" s="134"/>
      <c r="E7" s="134"/>
      <c r="F7" s="36"/>
    </row>
    <row r="8" spans="1:6" ht="35.25" customHeight="1" x14ac:dyDescent="0.2">
      <c r="A8" s="143" t="s">
        <v>0</v>
      </c>
      <c r="B8" s="143"/>
      <c r="C8" s="150"/>
      <c r="D8" s="150"/>
      <c r="E8" s="150"/>
      <c r="F8" s="26"/>
    </row>
    <row r="9" spans="1:6" ht="35.25" customHeight="1" x14ac:dyDescent="0.2">
      <c r="A9" s="151" t="s">
        <v>84</v>
      </c>
      <c r="B9" s="152"/>
      <c r="C9" s="152"/>
      <c r="D9" s="152"/>
      <c r="E9" s="152"/>
      <c r="F9" s="26"/>
    </row>
    <row r="10" spans="1:6" ht="27" customHeight="1" x14ac:dyDescent="0.2">
      <c r="A10" s="37" t="s">
        <v>33</v>
      </c>
      <c r="B10" s="37" t="s">
        <v>15</v>
      </c>
      <c r="C10" s="37" t="s">
        <v>35</v>
      </c>
      <c r="D10" s="37" t="s">
        <v>113</v>
      </c>
      <c r="E10" s="37" t="s">
        <v>45</v>
      </c>
      <c r="F10" s="38"/>
    </row>
    <row r="11" spans="1:6" s="70" customFormat="1" hidden="1" x14ac:dyDescent="0.2">
      <c r="A11" s="90"/>
      <c r="B11" s="91"/>
      <c r="C11" s="95"/>
      <c r="D11" s="95"/>
      <c r="E11" s="96"/>
      <c r="F11" s="3"/>
    </row>
    <row r="12" spans="1:6" s="70" customFormat="1" x14ac:dyDescent="0.2">
      <c r="A12" s="94">
        <v>43440</v>
      </c>
      <c r="B12" s="91">
        <v>7070.14</v>
      </c>
      <c r="C12" s="95" t="s">
        <v>351</v>
      </c>
      <c r="D12" s="95" t="s">
        <v>352</v>
      </c>
      <c r="E12" s="96" t="s">
        <v>353</v>
      </c>
      <c r="F12" s="3"/>
    </row>
    <row r="13" spans="1:6" s="70" customFormat="1" x14ac:dyDescent="0.2">
      <c r="A13" s="94">
        <v>43644</v>
      </c>
      <c r="B13" s="91">
        <v>7070.14</v>
      </c>
      <c r="C13" s="95" t="s">
        <v>351</v>
      </c>
      <c r="D13" s="95" t="s">
        <v>352</v>
      </c>
      <c r="E13" s="96" t="s">
        <v>353</v>
      </c>
      <c r="F13" s="3"/>
    </row>
    <row r="14" spans="1:6" s="70" customFormat="1" x14ac:dyDescent="0.2">
      <c r="A14" s="94" t="s">
        <v>354</v>
      </c>
      <c r="B14" s="91">
        <v>294</v>
      </c>
      <c r="C14" s="95" t="s">
        <v>356</v>
      </c>
      <c r="D14" s="95" t="s">
        <v>355</v>
      </c>
      <c r="E14" s="96" t="s">
        <v>174</v>
      </c>
      <c r="F14" s="3"/>
    </row>
    <row r="15" spans="1:6" s="70" customFormat="1" x14ac:dyDescent="0.2">
      <c r="A15" s="94"/>
      <c r="B15" s="91"/>
      <c r="C15" s="95"/>
      <c r="D15" s="95"/>
      <c r="E15" s="96"/>
      <c r="F15" s="3"/>
    </row>
    <row r="16" spans="1:6" s="70" customFormat="1" x14ac:dyDescent="0.2">
      <c r="A16" s="90"/>
      <c r="B16" s="91"/>
      <c r="C16" s="95"/>
      <c r="D16" s="95"/>
      <c r="E16" s="96"/>
      <c r="F16" s="3"/>
    </row>
    <row r="17" spans="1:6" s="70" customFormat="1" hidden="1" x14ac:dyDescent="0.2">
      <c r="A17" s="90"/>
      <c r="B17" s="91"/>
      <c r="C17" s="95"/>
      <c r="D17" s="95"/>
      <c r="E17" s="96"/>
      <c r="F17" s="3"/>
    </row>
    <row r="18" spans="1:6" ht="34.5" customHeight="1" x14ac:dyDescent="0.2">
      <c r="A18" s="71" t="s">
        <v>89</v>
      </c>
      <c r="B18" s="83">
        <f>SUM(B11:B17)</f>
        <v>14434.28</v>
      </c>
      <c r="C18" s="101" t="str">
        <f>IF(SUBTOTAL(3,B11:B17)=SUBTOTAL(103,B11:B17),'Summary and sign-off'!$A$47,'Summary and sign-off'!$A$48)</f>
        <v>Check - there are no hidden rows with data</v>
      </c>
      <c r="D18" s="140" t="str">
        <f>IF('Summary and sign-off'!F58='Summary and sign-off'!F53,'Summary and sign-off'!A50,'Summary and sign-off'!A49)</f>
        <v>Check - each entry provides sufficient information</v>
      </c>
      <c r="E18" s="140"/>
      <c r="F18" s="39"/>
    </row>
    <row r="19" spans="1:6" ht="14.1" customHeight="1" x14ac:dyDescent="0.2">
      <c r="A19" s="40"/>
      <c r="B19" s="29"/>
      <c r="C19" s="22"/>
      <c r="D19" s="22"/>
      <c r="E19" s="22"/>
      <c r="F19" s="26"/>
    </row>
    <row r="20" spans="1:6" x14ac:dyDescent="0.2">
      <c r="A20" s="23" t="s">
        <v>6</v>
      </c>
      <c r="B20" s="22"/>
      <c r="C20" s="22"/>
      <c r="D20" s="22"/>
      <c r="E20" s="22"/>
      <c r="F20" s="26"/>
    </row>
    <row r="21" spans="1:6" ht="12.6" customHeight="1" x14ac:dyDescent="0.2">
      <c r="A21" s="25" t="s">
        <v>34</v>
      </c>
      <c r="B21" s="22"/>
      <c r="C21" s="22"/>
      <c r="D21" s="22"/>
      <c r="E21" s="22"/>
      <c r="F21" s="26"/>
    </row>
    <row r="22" spans="1:6" x14ac:dyDescent="0.2">
      <c r="A22" s="25" t="s">
        <v>108</v>
      </c>
      <c r="B22" s="27"/>
      <c r="C22" s="28"/>
      <c r="D22" s="28"/>
      <c r="E22" s="28"/>
      <c r="F22" s="29"/>
    </row>
    <row r="23" spans="1:6" x14ac:dyDescent="0.2">
      <c r="A23" s="33" t="s">
        <v>10</v>
      </c>
      <c r="B23" s="34"/>
      <c r="C23" s="29"/>
      <c r="D23" s="29"/>
      <c r="E23" s="29"/>
      <c r="F23" s="29"/>
    </row>
    <row r="24" spans="1:6" ht="12.75" customHeight="1" x14ac:dyDescent="0.2">
      <c r="A24" s="33" t="s">
        <v>117</v>
      </c>
      <c r="B24" s="41"/>
      <c r="C24" s="35"/>
      <c r="D24" s="35"/>
      <c r="E24" s="35"/>
      <c r="F24" s="35"/>
    </row>
    <row r="25" spans="1:6" x14ac:dyDescent="0.2">
      <c r="A25" s="40"/>
      <c r="B25" s="42"/>
      <c r="C25" s="22"/>
      <c r="D25" s="22"/>
      <c r="E25" s="22"/>
      <c r="F25" s="40"/>
    </row>
    <row r="26" spans="1:6" hidden="1" x14ac:dyDescent="0.2">
      <c r="A26" s="22"/>
      <c r="B26" s="22"/>
      <c r="C26" s="22"/>
      <c r="D26" s="22"/>
      <c r="E26" s="40"/>
    </row>
    <row r="27" spans="1:6" ht="12.75" hidden="1" customHeight="1" x14ac:dyDescent="0.2"/>
    <row r="28" spans="1:6" hidden="1" x14ac:dyDescent="0.2">
      <c r="A28" s="43"/>
      <c r="B28" s="43"/>
      <c r="C28" s="43"/>
      <c r="D28" s="43"/>
      <c r="E28" s="43"/>
      <c r="F28" s="26"/>
    </row>
    <row r="29" spans="1:6" hidden="1" x14ac:dyDescent="0.2">
      <c r="A29" s="43"/>
      <c r="B29" s="43"/>
      <c r="C29" s="43"/>
      <c r="D29" s="43"/>
      <c r="E29" s="43"/>
      <c r="F29" s="26"/>
    </row>
    <row r="30" spans="1:6" hidden="1" x14ac:dyDescent="0.2">
      <c r="A30" s="43"/>
      <c r="B30" s="43"/>
      <c r="C30" s="43"/>
      <c r="D30" s="43"/>
      <c r="E30" s="43"/>
      <c r="F30" s="26"/>
    </row>
    <row r="31" spans="1:6" hidden="1" x14ac:dyDescent="0.2">
      <c r="A31" s="43"/>
      <c r="B31" s="43"/>
      <c r="C31" s="43"/>
      <c r="D31" s="43"/>
      <c r="E31" s="43"/>
      <c r="F31" s="26"/>
    </row>
    <row r="32" spans="1:6" hidden="1" x14ac:dyDescent="0.2">
      <c r="A32" s="43"/>
      <c r="B32" s="43"/>
      <c r="C32" s="43"/>
      <c r="D32" s="43"/>
      <c r="E32" s="43"/>
      <c r="F32" s="26"/>
    </row>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x14ac:dyDescent="0.2"/>
    <row r="45" x14ac:dyDescent="0.2"/>
    <row r="46" x14ac:dyDescent="0.2"/>
    <row r="47" x14ac:dyDescent="0.2"/>
    <row r="48" x14ac:dyDescent="0.2"/>
    <row r="49" x14ac:dyDescent="0.2"/>
    <row r="50" x14ac:dyDescent="0.2"/>
  </sheetData>
  <sheetProtection sheet="1" formatCells="0" insertRows="0" deleteRows="0"/>
  <mergeCells count="10">
    <mergeCell ref="D18:E18"/>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7">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80"/>
  <sheetViews>
    <sheetView tabSelected="1" zoomScaleNormal="100" workbookViewId="0">
      <selection activeCell="B13" sqref="B13"/>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36" t="s">
        <v>16</v>
      </c>
      <c r="B1" s="136"/>
      <c r="C1" s="136"/>
      <c r="D1" s="136"/>
      <c r="E1" s="136"/>
      <c r="F1" s="136"/>
    </row>
    <row r="2" spans="1:6" ht="21" customHeight="1" x14ac:dyDescent="0.2">
      <c r="A2" s="4" t="s">
        <v>2</v>
      </c>
      <c r="B2" s="139" t="str">
        <f>'Summary and sign-off'!B2:F2</f>
        <v xml:space="preserve">Ministry of Business, Innovation &amp; Employment </v>
      </c>
      <c r="C2" s="139"/>
      <c r="D2" s="139"/>
      <c r="E2" s="139"/>
      <c r="F2" s="139"/>
    </row>
    <row r="3" spans="1:6" ht="21" customHeight="1" x14ac:dyDescent="0.2">
      <c r="A3" s="4" t="s">
        <v>3</v>
      </c>
      <c r="B3" s="139" t="str">
        <f>'Summary and sign-off'!B3:F3</f>
        <v xml:space="preserve">Carolyn Tremain </v>
      </c>
      <c r="C3" s="139"/>
      <c r="D3" s="139"/>
      <c r="E3" s="139"/>
      <c r="F3" s="139"/>
    </row>
    <row r="4" spans="1:6" ht="21" customHeight="1" x14ac:dyDescent="0.2">
      <c r="A4" s="4" t="s">
        <v>46</v>
      </c>
      <c r="B4" s="139">
        <f>'Summary and sign-off'!B4:F4</f>
        <v>43282</v>
      </c>
      <c r="C4" s="139"/>
      <c r="D4" s="139"/>
      <c r="E4" s="139"/>
      <c r="F4" s="139"/>
    </row>
    <row r="5" spans="1:6" ht="21" customHeight="1" x14ac:dyDescent="0.2">
      <c r="A5" s="4" t="s">
        <v>47</v>
      </c>
      <c r="B5" s="139">
        <f>'Summary and sign-off'!B5:F5</f>
        <v>43646</v>
      </c>
      <c r="C5" s="139"/>
      <c r="D5" s="139"/>
      <c r="E5" s="139"/>
      <c r="F5" s="139"/>
    </row>
    <row r="6" spans="1:6" ht="21" customHeight="1" x14ac:dyDescent="0.2">
      <c r="A6" s="4" t="s">
        <v>118</v>
      </c>
      <c r="B6" s="134"/>
      <c r="C6" s="134"/>
      <c r="D6" s="134"/>
      <c r="E6" s="134"/>
      <c r="F6" s="134"/>
    </row>
    <row r="7" spans="1:6" ht="21" customHeight="1" x14ac:dyDescent="0.2">
      <c r="A7" s="4" t="s">
        <v>69</v>
      </c>
      <c r="B7" s="134" t="s">
        <v>80</v>
      </c>
      <c r="C7" s="134"/>
      <c r="D7" s="134"/>
      <c r="E7" s="134"/>
      <c r="F7" s="134"/>
    </row>
    <row r="8" spans="1:6" ht="36" customHeight="1" x14ac:dyDescent="0.2">
      <c r="A8" s="143" t="s">
        <v>36</v>
      </c>
      <c r="B8" s="143"/>
      <c r="C8" s="143"/>
      <c r="D8" s="143"/>
      <c r="E8" s="143"/>
      <c r="F8" s="143"/>
    </row>
    <row r="9" spans="1:6" ht="36" customHeight="1" x14ac:dyDescent="0.2">
      <c r="A9" s="151" t="s">
        <v>87</v>
      </c>
      <c r="B9" s="152"/>
      <c r="C9" s="152"/>
      <c r="D9" s="152"/>
      <c r="E9" s="152"/>
      <c r="F9" s="152"/>
    </row>
    <row r="10" spans="1:6" ht="39" customHeight="1" x14ac:dyDescent="0.2">
      <c r="A10" s="18" t="s">
        <v>33</v>
      </c>
      <c r="B10" s="9" t="s">
        <v>114</v>
      </c>
      <c r="C10" s="9" t="s">
        <v>51</v>
      </c>
      <c r="D10" s="9" t="s">
        <v>17</v>
      </c>
      <c r="E10" s="9" t="s">
        <v>52</v>
      </c>
      <c r="F10" s="9" t="s">
        <v>83</v>
      </c>
    </row>
    <row r="11" spans="1:6" s="70" customFormat="1" hidden="1" x14ac:dyDescent="0.2">
      <c r="A11" s="94"/>
      <c r="B11" s="95"/>
      <c r="C11" s="100"/>
      <c r="D11" s="95"/>
      <c r="E11" s="97"/>
      <c r="F11" s="96"/>
    </row>
    <row r="12" spans="1:6" s="70" customFormat="1" x14ac:dyDescent="0.2">
      <c r="A12" s="94">
        <v>43298</v>
      </c>
      <c r="B12" s="95" t="s">
        <v>364</v>
      </c>
      <c r="C12" s="100" t="s">
        <v>20</v>
      </c>
      <c r="D12" s="95" t="s">
        <v>324</v>
      </c>
      <c r="E12" s="97" t="s">
        <v>309</v>
      </c>
      <c r="F12" s="96"/>
    </row>
    <row r="13" spans="1:6" s="70" customFormat="1" ht="25.5" x14ac:dyDescent="0.2">
      <c r="A13" s="94">
        <v>43306</v>
      </c>
      <c r="B13" s="95" t="s">
        <v>325</v>
      </c>
      <c r="C13" s="100" t="s">
        <v>20</v>
      </c>
      <c r="D13" s="95" t="s">
        <v>326</v>
      </c>
      <c r="E13" s="97" t="s">
        <v>309</v>
      </c>
      <c r="F13" s="96" t="s">
        <v>327</v>
      </c>
    </row>
    <row r="14" spans="1:6" s="70" customFormat="1" x14ac:dyDescent="0.2">
      <c r="A14" s="94">
        <v>43327</v>
      </c>
      <c r="B14" s="95" t="s">
        <v>328</v>
      </c>
      <c r="C14" s="100" t="s">
        <v>20</v>
      </c>
      <c r="D14" s="95" t="s">
        <v>329</v>
      </c>
      <c r="E14" s="97" t="s">
        <v>309</v>
      </c>
      <c r="F14" s="96"/>
    </row>
    <row r="15" spans="1:6" s="70" customFormat="1" x14ac:dyDescent="0.2">
      <c r="A15" s="94">
        <v>43341</v>
      </c>
      <c r="B15" s="95" t="s">
        <v>330</v>
      </c>
      <c r="C15" s="100" t="s">
        <v>20</v>
      </c>
      <c r="D15" s="95" t="s">
        <v>331</v>
      </c>
      <c r="E15" s="97" t="s">
        <v>309</v>
      </c>
      <c r="F15" s="96"/>
    </row>
    <row r="16" spans="1:6" s="70" customFormat="1" ht="25.5" x14ac:dyDescent="0.2">
      <c r="A16" s="94">
        <v>43362</v>
      </c>
      <c r="B16" s="95" t="s">
        <v>332</v>
      </c>
      <c r="C16" s="100" t="s">
        <v>20</v>
      </c>
      <c r="D16" s="95" t="s">
        <v>333</v>
      </c>
      <c r="E16" s="97" t="s">
        <v>309</v>
      </c>
      <c r="F16" s="96"/>
    </row>
    <row r="17" spans="1:6" s="70" customFormat="1" ht="25.5" x14ac:dyDescent="0.2">
      <c r="A17" s="94">
        <v>43363</v>
      </c>
      <c r="B17" s="95" t="s">
        <v>334</v>
      </c>
      <c r="C17" s="100" t="s">
        <v>20</v>
      </c>
      <c r="D17" s="95" t="s">
        <v>335</v>
      </c>
      <c r="E17" s="97" t="s">
        <v>309</v>
      </c>
      <c r="F17" s="96"/>
    </row>
    <row r="18" spans="1:6" s="70" customFormat="1" ht="25.5" x14ac:dyDescent="0.2">
      <c r="A18" s="94">
        <v>43376</v>
      </c>
      <c r="B18" s="95" t="s">
        <v>336</v>
      </c>
      <c r="C18" s="100" t="s">
        <v>20</v>
      </c>
      <c r="D18" s="95" t="s">
        <v>324</v>
      </c>
      <c r="E18" s="97" t="s">
        <v>309</v>
      </c>
      <c r="F18" s="96"/>
    </row>
    <row r="19" spans="1:6" s="70" customFormat="1" ht="25.5" x14ac:dyDescent="0.2">
      <c r="A19" s="94">
        <v>43383</v>
      </c>
      <c r="B19" s="95" t="s">
        <v>337</v>
      </c>
      <c r="C19" s="100" t="s">
        <v>20</v>
      </c>
      <c r="D19" s="95" t="s">
        <v>338</v>
      </c>
      <c r="E19" s="97" t="s">
        <v>309</v>
      </c>
      <c r="F19" s="96"/>
    </row>
    <row r="20" spans="1:6" s="70" customFormat="1" x14ac:dyDescent="0.2">
      <c r="A20" s="94">
        <v>43389</v>
      </c>
      <c r="B20" s="95" t="s">
        <v>339</v>
      </c>
      <c r="C20" s="100" t="s">
        <v>20</v>
      </c>
      <c r="D20" s="95" t="s">
        <v>340</v>
      </c>
      <c r="E20" s="97" t="s">
        <v>309</v>
      </c>
      <c r="F20" s="96"/>
    </row>
    <row r="21" spans="1:6" s="70" customFormat="1" x14ac:dyDescent="0.2">
      <c r="A21" s="94">
        <v>43390</v>
      </c>
      <c r="B21" s="95" t="s">
        <v>341</v>
      </c>
      <c r="C21" s="100" t="s">
        <v>20</v>
      </c>
      <c r="D21" s="95" t="s">
        <v>342</v>
      </c>
      <c r="E21" s="97" t="s">
        <v>309</v>
      </c>
      <c r="F21" s="96"/>
    </row>
    <row r="22" spans="1:6" s="70" customFormat="1" x14ac:dyDescent="0.2">
      <c r="A22" s="94">
        <v>43403</v>
      </c>
      <c r="B22" s="95" t="s">
        <v>363</v>
      </c>
      <c r="C22" s="100" t="s">
        <v>20</v>
      </c>
      <c r="D22" s="95" t="s">
        <v>343</v>
      </c>
      <c r="E22" s="97" t="s">
        <v>309</v>
      </c>
      <c r="F22" s="96" t="s">
        <v>344</v>
      </c>
    </row>
    <row r="23" spans="1:6" s="70" customFormat="1" x14ac:dyDescent="0.2">
      <c r="A23" s="94">
        <v>43440</v>
      </c>
      <c r="B23" s="95" t="s">
        <v>345</v>
      </c>
      <c r="C23" s="100" t="s">
        <v>20</v>
      </c>
      <c r="D23" s="95" t="s">
        <v>346</v>
      </c>
      <c r="E23" s="97" t="s">
        <v>309</v>
      </c>
      <c r="F23" s="96" t="s">
        <v>344</v>
      </c>
    </row>
    <row r="24" spans="1:6" s="70" customFormat="1" x14ac:dyDescent="0.2">
      <c r="A24" s="94">
        <v>43453</v>
      </c>
      <c r="B24" s="98" t="s">
        <v>307</v>
      </c>
      <c r="C24" s="100" t="s">
        <v>20</v>
      </c>
      <c r="D24" s="98" t="s">
        <v>308</v>
      </c>
      <c r="E24" s="97" t="s">
        <v>309</v>
      </c>
      <c r="F24" s="99" t="s">
        <v>310</v>
      </c>
    </row>
    <row r="25" spans="1:6" s="70" customFormat="1" x14ac:dyDescent="0.2">
      <c r="A25" s="94">
        <v>43501</v>
      </c>
      <c r="B25" s="98" t="s">
        <v>311</v>
      </c>
      <c r="C25" s="100" t="s">
        <v>18</v>
      </c>
      <c r="D25" s="98" t="s">
        <v>312</v>
      </c>
      <c r="E25" s="97" t="s">
        <v>309</v>
      </c>
      <c r="F25" s="99"/>
    </row>
    <row r="26" spans="1:6" s="70" customFormat="1" x14ac:dyDescent="0.2">
      <c r="A26" s="94">
        <v>43507</v>
      </c>
      <c r="B26" s="98" t="s">
        <v>347</v>
      </c>
      <c r="C26" s="100" t="s">
        <v>20</v>
      </c>
      <c r="D26" s="98" t="s">
        <v>348</v>
      </c>
      <c r="E26" s="97" t="s">
        <v>309</v>
      </c>
      <c r="F26" s="99"/>
    </row>
    <row r="27" spans="1:6" s="70" customFormat="1" ht="25.5" x14ac:dyDescent="0.2">
      <c r="A27" s="94" t="s">
        <v>313</v>
      </c>
      <c r="B27" s="98" t="s">
        <v>314</v>
      </c>
      <c r="C27" s="100" t="s">
        <v>20</v>
      </c>
      <c r="D27" s="98" t="s">
        <v>315</v>
      </c>
      <c r="E27" s="97" t="s">
        <v>309</v>
      </c>
      <c r="F27" s="99"/>
    </row>
    <row r="28" spans="1:6" s="70" customFormat="1" x14ac:dyDescent="0.2">
      <c r="A28" s="94">
        <v>43591</v>
      </c>
      <c r="B28" s="98" t="s">
        <v>318</v>
      </c>
      <c r="C28" s="100" t="s">
        <v>18</v>
      </c>
      <c r="D28" s="98" t="s">
        <v>319</v>
      </c>
      <c r="E28" s="97" t="s">
        <v>309</v>
      </c>
      <c r="F28" s="99"/>
    </row>
    <row r="29" spans="1:6" s="70" customFormat="1" x14ac:dyDescent="0.2">
      <c r="A29" s="94">
        <v>43593</v>
      </c>
      <c r="B29" s="98" t="s">
        <v>349</v>
      </c>
      <c r="C29" s="100" t="s">
        <v>20</v>
      </c>
      <c r="D29" s="98" t="s">
        <v>343</v>
      </c>
      <c r="E29" s="97" t="s">
        <v>309</v>
      </c>
      <c r="F29" s="99"/>
    </row>
    <row r="30" spans="1:6" s="70" customFormat="1" x14ac:dyDescent="0.2">
      <c r="A30" s="94">
        <v>43598</v>
      </c>
      <c r="B30" s="98" t="s">
        <v>316</v>
      </c>
      <c r="C30" s="100" t="s">
        <v>18</v>
      </c>
      <c r="D30" s="98" t="s">
        <v>317</v>
      </c>
      <c r="E30" s="97" t="s">
        <v>309</v>
      </c>
      <c r="F30" s="99"/>
    </row>
    <row r="31" spans="1:6" s="70" customFormat="1" x14ac:dyDescent="0.2">
      <c r="A31" s="94">
        <v>43614</v>
      </c>
      <c r="B31" s="98" t="s">
        <v>320</v>
      </c>
      <c r="C31" s="100" t="s">
        <v>18</v>
      </c>
      <c r="D31" s="98" t="s">
        <v>321</v>
      </c>
      <c r="E31" s="97" t="s">
        <v>309</v>
      </c>
      <c r="F31" s="99"/>
    </row>
    <row r="32" spans="1:6" s="70" customFormat="1" ht="25.5" x14ac:dyDescent="0.2">
      <c r="A32" s="94">
        <v>43620</v>
      </c>
      <c r="B32" s="98" t="s">
        <v>322</v>
      </c>
      <c r="C32" s="100" t="s">
        <v>18</v>
      </c>
      <c r="D32" s="98" t="s">
        <v>323</v>
      </c>
      <c r="E32" s="97" t="s">
        <v>309</v>
      </c>
      <c r="F32" s="99"/>
    </row>
    <row r="33" spans="1:7" s="70" customFormat="1" ht="25.5" x14ac:dyDescent="0.2">
      <c r="A33" s="94">
        <v>43635</v>
      </c>
      <c r="B33" s="98" t="s">
        <v>350</v>
      </c>
      <c r="C33" s="100" t="s">
        <v>20</v>
      </c>
      <c r="D33" s="98" t="s">
        <v>324</v>
      </c>
      <c r="E33" s="97" t="s">
        <v>309</v>
      </c>
      <c r="F33" s="99"/>
    </row>
    <row r="34" spans="1:7" s="70" customFormat="1" x14ac:dyDescent="0.2">
      <c r="A34" s="94"/>
      <c r="B34" s="98"/>
      <c r="C34" s="100"/>
      <c r="D34" s="98"/>
      <c r="E34" s="97"/>
      <c r="F34" s="99"/>
    </row>
    <row r="35" spans="1:7" s="70" customFormat="1" x14ac:dyDescent="0.2">
      <c r="A35" s="94"/>
      <c r="B35" s="98"/>
      <c r="C35" s="100"/>
      <c r="D35" s="98"/>
      <c r="E35" s="97"/>
      <c r="F35" s="99"/>
    </row>
    <row r="36" spans="1:7" s="70" customFormat="1" x14ac:dyDescent="0.2">
      <c r="A36" s="94"/>
      <c r="B36" s="98"/>
      <c r="C36" s="100"/>
      <c r="D36" s="98"/>
      <c r="E36" s="97"/>
      <c r="F36" s="99"/>
    </row>
    <row r="37" spans="1:7" s="70" customFormat="1" x14ac:dyDescent="0.2">
      <c r="A37" s="94"/>
      <c r="B37" s="98"/>
      <c r="C37" s="100"/>
      <c r="D37" s="98"/>
      <c r="E37" s="97"/>
      <c r="F37" s="99"/>
    </row>
    <row r="38" spans="1:7" s="70" customFormat="1" x14ac:dyDescent="0.2">
      <c r="A38" s="94"/>
      <c r="B38" s="98"/>
      <c r="C38" s="100"/>
      <c r="D38" s="98"/>
      <c r="E38" s="97"/>
      <c r="F38" s="99"/>
    </row>
    <row r="39" spans="1:7" s="70" customFormat="1" hidden="1" x14ac:dyDescent="0.2">
      <c r="A39" s="94"/>
      <c r="B39" s="95"/>
      <c r="C39" s="100"/>
      <c r="D39" s="95"/>
      <c r="E39" s="97"/>
      <c r="F39" s="96"/>
    </row>
    <row r="40" spans="1:7" ht="34.5" customHeight="1" x14ac:dyDescent="0.2">
      <c r="A40" s="72" t="s">
        <v>115</v>
      </c>
      <c r="B40" s="73" t="s">
        <v>19</v>
      </c>
      <c r="C40" s="74">
        <f>C41+C42</f>
        <v>22</v>
      </c>
      <c r="D40" s="109" t="str">
        <f>IF(SUBTOTAL(3,C11:C39)=SUBTOTAL(103,C11:C39),'Summary and sign-off'!$A$47,'Summary and sign-off'!$A$48)</f>
        <v>Check - there are no hidden rows with data</v>
      </c>
      <c r="E40" s="153" t="str">
        <f>IF('Summary and sign-off'!F59='Summary and sign-off'!F53,'Summary and sign-off'!A51,'Summary and sign-off'!A49)</f>
        <v>Check - each entry provides sufficient information</v>
      </c>
      <c r="F40" s="153"/>
      <c r="G40" s="70"/>
    </row>
    <row r="41" spans="1:7" ht="25.5" customHeight="1" x14ac:dyDescent="0.25">
      <c r="A41" s="75"/>
      <c r="B41" s="76" t="s">
        <v>20</v>
      </c>
      <c r="C41" s="77">
        <f>COUNTIF(C11:C39,'Summary and sign-off'!A44)</f>
        <v>17</v>
      </c>
      <c r="D41" s="19"/>
      <c r="E41" s="20"/>
      <c r="F41" s="21"/>
    </row>
    <row r="42" spans="1:7" ht="25.5" customHeight="1" x14ac:dyDescent="0.25">
      <c r="A42" s="75"/>
      <c r="B42" s="76" t="s">
        <v>18</v>
      </c>
      <c r="C42" s="77">
        <f>COUNTIF(C11:C39,'Summary and sign-off'!A45)</f>
        <v>5</v>
      </c>
      <c r="D42" s="19"/>
      <c r="E42" s="20"/>
      <c r="F42" s="21"/>
    </row>
    <row r="43" spans="1:7" x14ac:dyDescent="0.2">
      <c r="A43" s="22"/>
      <c r="B43" s="23"/>
      <c r="C43" s="22"/>
      <c r="D43" s="24"/>
      <c r="E43" s="24"/>
      <c r="F43" s="22"/>
    </row>
    <row r="44" spans="1:7" x14ac:dyDescent="0.2">
      <c r="A44" s="23" t="s">
        <v>6</v>
      </c>
      <c r="B44" s="23"/>
      <c r="C44" s="23"/>
      <c r="D44" s="23"/>
      <c r="E44" s="23"/>
      <c r="F44" s="23"/>
    </row>
    <row r="45" spans="1:7" ht="12.6" customHeight="1" x14ac:dyDescent="0.2">
      <c r="A45" s="25" t="s">
        <v>34</v>
      </c>
      <c r="B45" s="22"/>
      <c r="C45" s="22"/>
      <c r="D45" s="22"/>
      <c r="E45" s="22"/>
      <c r="F45" s="26"/>
    </row>
    <row r="46" spans="1:7" x14ac:dyDescent="0.2">
      <c r="A46" s="25" t="s">
        <v>108</v>
      </c>
      <c r="B46" s="27"/>
      <c r="C46" s="28"/>
      <c r="D46" s="28"/>
      <c r="E46" s="28"/>
      <c r="F46" s="29"/>
    </row>
    <row r="47" spans="1:7" x14ac:dyDescent="0.2">
      <c r="A47" s="25" t="s">
        <v>11</v>
      </c>
      <c r="B47" s="30"/>
      <c r="C47" s="30"/>
      <c r="D47" s="30"/>
      <c r="E47" s="30"/>
      <c r="F47" s="30"/>
    </row>
    <row r="48" spans="1:7" ht="12.75" customHeight="1" x14ac:dyDescent="0.2">
      <c r="A48" s="25" t="s">
        <v>59</v>
      </c>
      <c r="B48" s="22"/>
      <c r="C48" s="22"/>
      <c r="D48" s="22"/>
      <c r="E48" s="22"/>
      <c r="F48" s="22"/>
    </row>
    <row r="49" spans="1:6" ht="12.95" customHeight="1" x14ac:dyDescent="0.2">
      <c r="A49" s="31" t="s">
        <v>21</v>
      </c>
      <c r="B49" s="32"/>
      <c r="C49" s="32"/>
      <c r="D49" s="32"/>
      <c r="E49" s="32"/>
      <c r="F49" s="32"/>
    </row>
    <row r="50" spans="1:6" x14ac:dyDescent="0.2">
      <c r="A50" s="33" t="s">
        <v>37</v>
      </c>
      <c r="B50" s="34"/>
      <c r="C50" s="29"/>
      <c r="D50" s="29"/>
      <c r="E50" s="29"/>
      <c r="F50" s="29"/>
    </row>
    <row r="51" spans="1:6" ht="12.75" customHeight="1" x14ac:dyDescent="0.2">
      <c r="A51" s="33" t="s">
        <v>117</v>
      </c>
      <c r="B51" s="25"/>
      <c r="C51" s="35"/>
      <c r="D51" s="35"/>
      <c r="E51" s="35"/>
      <c r="F51" s="35"/>
    </row>
    <row r="52" spans="1:6" ht="12.75" customHeight="1" x14ac:dyDescent="0.2">
      <c r="A52" s="25"/>
      <c r="B52" s="25"/>
      <c r="C52" s="35"/>
      <c r="D52" s="35"/>
      <c r="E52" s="35"/>
      <c r="F52" s="35"/>
    </row>
    <row r="53" spans="1:6" ht="12.75" hidden="1" customHeight="1" x14ac:dyDescent="0.2">
      <c r="A53" s="25"/>
      <c r="B53" s="25"/>
      <c r="C53" s="35"/>
      <c r="D53" s="35"/>
      <c r="E53" s="35"/>
      <c r="F53" s="35"/>
    </row>
    <row r="54" spans="1:6" hidden="1" x14ac:dyDescent="0.2"/>
    <row r="55" spans="1:6" hidden="1" x14ac:dyDescent="0.2"/>
    <row r="56" spans="1:6" hidden="1" x14ac:dyDescent="0.2">
      <c r="A56" s="23"/>
      <c r="B56" s="23"/>
      <c r="C56" s="23"/>
      <c r="D56" s="23"/>
      <c r="E56" s="23"/>
      <c r="F56" s="23"/>
    </row>
    <row r="57" spans="1:6" hidden="1" x14ac:dyDescent="0.2">
      <c r="A57" s="23"/>
      <c r="B57" s="23"/>
      <c r="C57" s="23"/>
      <c r="D57" s="23"/>
      <c r="E57" s="23"/>
      <c r="F57" s="23"/>
    </row>
    <row r="58" spans="1:6" hidden="1" x14ac:dyDescent="0.2">
      <c r="A58" s="23"/>
      <c r="B58" s="23"/>
      <c r="C58" s="23"/>
      <c r="D58" s="23"/>
      <c r="E58" s="23"/>
      <c r="F58" s="23"/>
    </row>
    <row r="59" spans="1:6" hidden="1" x14ac:dyDescent="0.2">
      <c r="A59" s="23"/>
      <c r="B59" s="23"/>
      <c r="C59" s="23"/>
      <c r="D59" s="23"/>
      <c r="E59" s="23"/>
      <c r="F59" s="23"/>
    </row>
    <row r="60" spans="1:6" hidden="1" x14ac:dyDescent="0.2">
      <c r="A60" s="23"/>
      <c r="B60" s="23"/>
      <c r="C60" s="23"/>
      <c r="D60" s="23"/>
      <c r="E60" s="23"/>
      <c r="F60" s="23"/>
    </row>
    <row r="61" spans="1:6" hidden="1" x14ac:dyDescent="0.2"/>
    <row r="62" spans="1:6" hidden="1" x14ac:dyDescent="0.2"/>
    <row r="63" spans="1:6" hidden="1" x14ac:dyDescent="0.2"/>
    <row r="64" spans="1:6"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sheetData>
  <sheetProtection sheet="1" formatCells="0" insertRows="0" deleteRows="0"/>
  <mergeCells count="10">
    <mergeCell ref="E40:F40"/>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39">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sign-off'!$A$44:$A$45</xm:f>
          </x14:formula1>
          <xm:sqref>C11:C39</xm:sqref>
        </x14:dataValidation>
        <x14:dataValidation type="list" errorStyle="information" operator="greaterThan" allowBlank="1" showInputMessage="1" prompt="Provide specific $ value if possible">
          <x14:formula1>
            <xm:f>'Summary and sign-off'!$A$38:$A$43</xm:f>
          </x14:formula1>
          <xm:sqref>E11:E39</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http://www.w3.org/XML/1998/namespace"/>
    <ds:schemaRef ds:uri="http://purl.org/dc/dcmitype/"/>
    <ds:schemaRef ds:uri="http://purl.org/dc/terms/"/>
    <ds:schemaRef ds:uri="http://schemas.openxmlformats.org/package/2006/metadata/core-properties"/>
    <ds:schemaRef ds:uri="http://schemas.microsoft.com/office/infopath/2007/PartnerControls"/>
    <ds:schemaRef ds:uri="12165527-d881-4234-97f9-ee139a3f0c31"/>
    <ds:schemaRef ds:uri="http://schemas.microsoft.com/office/2006/documentManagement/typ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SSC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Joanna Gell</cp:lastModifiedBy>
  <cp:lastPrinted>2019-07-18T21:58:16Z</cp:lastPrinted>
  <dcterms:created xsi:type="dcterms:W3CDTF">2010-10-17T20:59:02Z</dcterms:created>
  <dcterms:modified xsi:type="dcterms:W3CDTF">2019-07-24T23:52:57Z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