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gellj\AppData\Local\OpenText\OTEdit\EC_mako\c3082992\"/>
    </mc:Choice>
  </mc:AlternateContent>
  <xr:revisionPtr revIDLastSave="0" documentId="13_ncr:1_{D246705D-E238-4A2D-A687-8BD8A9C8DF7D}" xr6:coauthVersionLast="47" xr6:coauthVersionMax="47" xr10:uidLastSave="{00000000-0000-0000-0000-000000000000}"/>
  <bookViews>
    <workbookView xWindow="-120" yWindow="-120" windowWidth="29040" windowHeight="15840" activeTab="1"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expenses'!$A$1:$E$23</definedName>
    <definedName name="_xlnm.Print_Area" localSheetId="4">'Gifts and benefits'!$A$1:$F$30</definedName>
    <definedName name="_xlnm.Print_Area" localSheetId="2">Hospitality!$A$1:$E$23</definedName>
    <definedName name="_xlnm.Print_Area" localSheetId="0">'Summary and sign-off'!$A$1:$F$23</definedName>
    <definedName name="_xlnm.Print_Area" localSheetId="1">Travel!$A$1:$E$65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4" l="1"/>
  <c r="C17" i="3"/>
  <c r="C16" i="2"/>
  <c r="C43" i="1"/>
  <c r="C54" i="1"/>
  <c r="C17" i="1"/>
  <c r="B6" i="13" l="1"/>
  <c r="E60" i="13"/>
  <c r="C60" i="13"/>
  <c r="C21" i="4"/>
  <c r="C20" i="4"/>
  <c r="B60" i="13" l="1"/>
  <c r="B59" i="13"/>
  <c r="D59" i="13"/>
  <c r="B58" i="13"/>
  <c r="D58" i="13"/>
  <c r="D57" i="13"/>
  <c r="B57" i="13"/>
  <c r="D56" i="13"/>
  <c r="B56" i="13"/>
  <c r="D55" i="13"/>
  <c r="B55" i="13"/>
  <c r="B2" i="4"/>
  <c r="B3" i="4"/>
  <c r="B2" i="3"/>
  <c r="B3" i="3"/>
  <c r="B2" i="2"/>
  <c r="B3" i="2"/>
  <c r="B2" i="1"/>
  <c r="B3" i="1"/>
  <c r="F58" i="13" l="1"/>
  <c r="D16" i="2" s="1"/>
  <c r="F60" i="13"/>
  <c r="E19" i="4" s="1"/>
  <c r="F59" i="13"/>
  <c r="D17" i="3" s="1"/>
  <c r="F57" i="13"/>
  <c r="D54" i="1" s="1"/>
  <c r="F56" i="13"/>
  <c r="D43" i="1" s="1"/>
  <c r="F55" i="13"/>
  <c r="D17" i="1" s="1"/>
  <c r="C13" i="13"/>
  <c r="C12" i="13"/>
  <c r="C11" i="13"/>
  <c r="C16" i="13" l="1"/>
  <c r="C17" i="13"/>
  <c r="B5" i="4" l="1"/>
  <c r="B4" i="4"/>
  <c r="B5" i="3"/>
  <c r="B4" i="3"/>
  <c r="B5" i="2"/>
  <c r="B4" i="2"/>
  <c r="B5" i="1"/>
  <c r="B4" i="1"/>
  <c r="C15" i="13" l="1"/>
  <c r="F12" i="13" l="1"/>
  <c r="C19" i="4"/>
  <c r="F11" i="13" s="1"/>
  <c r="F13" i="13" l="1"/>
  <c r="B54" i="1"/>
  <c r="B17" i="13" s="1"/>
  <c r="B43" i="1"/>
  <c r="B16" i="13" s="1"/>
  <c r="B17" i="1"/>
  <c r="B15" i="13" s="1"/>
  <c r="B17" i="3" l="1"/>
  <c r="B13" i="13" s="1"/>
  <c r="B16" i="2"/>
  <c r="B12" i="13" s="1"/>
  <c r="B11" i="13" l="1"/>
  <c r="B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100-000001000000}">
      <text>
        <r>
          <rPr>
            <sz val="9"/>
            <color indexed="81"/>
            <rFont val="Tahoma"/>
            <family val="2"/>
          </rPr>
          <t xml:space="preserve">
Insert additional rows as needed:
- 'right click' on a row number (left of screen)
- select 'Insert' (this will insert a row above it)
</t>
        </r>
      </text>
    </comment>
    <comment ref="A20" authorId="0" shapeId="0" xr:uid="{00000000-0006-0000-0100-000002000000}">
      <text>
        <r>
          <rPr>
            <sz val="9"/>
            <color indexed="81"/>
            <rFont val="Tahoma"/>
            <family val="2"/>
          </rPr>
          <t xml:space="preserve">
Insert additional rows as needed:
- 'right click' on a row number (left of screen)
- select 'Insert' (this will insert a row above it)
</t>
        </r>
      </text>
    </comment>
    <comment ref="A46" authorId="0" shapeId="0" xr:uid="{00000000-0006-0000-01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<sst xmlns="http://schemas.openxmlformats.org/spreadsheetml/2006/main" count="272" uniqueCount="171">
  <si>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</si>
  <si>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</si>
  <si>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</si>
  <si>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</si>
  <si>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</si>
  <si>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</si>
  <si>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</si>
  <si>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</si>
  <si>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</si>
  <si>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</si>
  <si>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</si>
  <si>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</si>
  <si>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</si>
  <si>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</si>
  <si>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</si>
  <si>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</si>
  <si>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</si>
  <si>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</si>
  <si>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</si>
  <si>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</si>
  <si>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</si>
  <si>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</si>
  <si>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</si>
  <si>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</si>
  <si>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</si>
  <si>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</si>
  <si>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</si>
  <si>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</si>
  <si>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</si>
  <si>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</si>
  <si>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</si>
  <si>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</si>
  <si>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</si>
  <si>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</si>
  <si>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</si>
  <si>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</si>
  <si>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</si>
  <si>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</si>
  <si>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</si>
  <si>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</si>
  <si>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</si>
  <si>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</si>
  <si>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</si>
  <si>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</si>
  <si>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</si>
  <si>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</si>
  <si>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</si>
  <si>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</si>
  <si>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</si>
  <si>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</si>
  <si>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</si>
  <si>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</si>
  <si>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</si>
  <si>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</si>
  <si>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</si>
  <si>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</si>
  <si>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</si>
  <si>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</si>
  <si>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</si>
  <si>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</si>
  <si>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</si>
  <si>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</si>
  <si>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</si>
  <si>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</si>
  <si>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</si>
  <si>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</si>
  <si>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</si>
  <si>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</si>
  <si>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</si>
  <si>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</si>
  <si>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</si>
  <si>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</si>
  <si>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</si>
  <si>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</si>
  <si>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</si>
  <si>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</si>
  <si>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</si>
  <si>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</si>
  <si>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</si>
  <si>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</si>
  <si>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</si>
  <si>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</si>
  <si>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</si>
  <si>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</si>
  <si>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</si>
  <si>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</si>
  <si>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</si>
  <si>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</si>
  <si>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</si>
  <si>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</si>
  <si>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</si>
  <si>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</si>
  <si>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</si>
  <si>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</si>
  <si>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</si>
  <si>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</si>
  <si>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</si>
  <si>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</si>
  <si>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</si>
  <si>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</si>
  <si>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</si>
  <si>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</si>
  <si>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</si>
  <si>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</si>
  <si>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</si>
  <si>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</si>
  <si>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</si>
  <si>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</si>
  <si>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</si>
  <si>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</si>
  <si>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</si>
  <si>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</si>
  <si>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</si>
  <si>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</si>
  <si>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</si>
  <si>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</si>
  <si>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</si>
  <si>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</si>
  <si>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</si>
  <si>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</si>
  <si>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Carolyn Tremain</t>
  </si>
  <si>
    <t>Phone and data charges</t>
  </si>
  <si>
    <t>Phone and data costs</t>
  </si>
  <si>
    <t xml:space="preserve">Chief Financial Officer </t>
  </si>
  <si>
    <t xml:space="preserve">Ministry of Business, Innovation &amp; Employment </t>
  </si>
  <si>
    <t>1 July 2021-30 June 2022</t>
  </si>
  <si>
    <t>WOW awards and dinner</t>
  </si>
  <si>
    <t>Weta Workshop</t>
  </si>
  <si>
    <t>Sweatshirt</t>
  </si>
  <si>
    <t>TPK</t>
  </si>
  <si>
    <t>In partnership with TPK, Te Taura Whiri to increase and promote the use of Te Reo Māori and Progressive Procurement.  Given to staff member.</t>
  </si>
  <si>
    <t>Signing of Tuhoe Service Management Plan</t>
  </si>
  <si>
    <t>Flight</t>
  </si>
  <si>
    <t>Rotorua</t>
  </si>
  <si>
    <t>Hotel</t>
  </si>
  <si>
    <t>Hamilton</t>
  </si>
  <si>
    <t>Attended Beyond Diversity 2-day workshop with MBIE Hamilton staff</t>
  </si>
  <si>
    <t>Attended Dawn Raids Apology event</t>
  </si>
  <si>
    <t xml:space="preserve">Auckland </t>
  </si>
  <si>
    <t>12-15 August 2021</t>
  </si>
  <si>
    <t>Auckland Career Board meeting</t>
  </si>
  <si>
    <t>Flights</t>
  </si>
  <si>
    <t>5-10 December 2021</t>
  </si>
  <si>
    <t>Meetings in Wellington, following Auckland lockdown</t>
  </si>
  <si>
    <t>Wellington</t>
  </si>
  <si>
    <t>12-17 December 2021</t>
  </si>
  <si>
    <t xml:space="preserve">Meetings in Wellington  </t>
  </si>
  <si>
    <t>28-29 April 2022</t>
  </si>
  <si>
    <t>Meeting with Tuhoe leaders</t>
  </si>
  <si>
    <t>Tauranga</t>
  </si>
  <si>
    <t>Whakatane</t>
  </si>
  <si>
    <t>Taxi</t>
  </si>
  <si>
    <t>Signing of Tuhoe Service Management Plan - MBIE to airport</t>
  </si>
  <si>
    <t>Attended Beyond Diversity 2-day workshop with MBIE Hamilton staff - Home to airport</t>
  </si>
  <si>
    <t>Attended Beyond Diversity 2-day workshop with MBIE Hamilton staff - Airport to workshop venue</t>
  </si>
  <si>
    <t>Attended Dawn Raids Apology event - Airport to home</t>
  </si>
  <si>
    <t>Auckland Career Board meeting - MBIE to airport</t>
  </si>
  <si>
    <t>Auckland Career Board meeting - Airport to home</t>
  </si>
  <si>
    <t>Airport Parking</t>
  </si>
  <si>
    <t>Auckland</t>
  </si>
  <si>
    <t>Breakfast</t>
  </si>
  <si>
    <t>Meeting with Air NZ re LAMP test trial</t>
  </si>
  <si>
    <t>Parking</t>
  </si>
  <si>
    <t>Meeting with Tuhoe leaders - Airport to Home</t>
  </si>
  <si>
    <t>Launch of Te Tohu o Matariki - MBIE to Kelburn</t>
  </si>
  <si>
    <t>Attend a CE meeting at Customs building</t>
  </si>
  <si>
    <t>Matariki Ball</t>
  </si>
  <si>
    <t>British High Commission</t>
  </si>
  <si>
    <t>Christmas function with Board and leadership team</t>
  </si>
  <si>
    <t>GS1</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</si>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</sst>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K67"/>
  <sheetViews>
    <sheetView zoomScaleNormal="100" workbookViewId="0">
      <selection activeCell="F15" sqref="F15"/>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48" t="s">
        <v>2</v>
      </c>
      <c r="B1" s="148"/>
      <c r="C1" s="148"/>
      <c r="D1" s="148"/>
      <c r="E1" s="148"/>
      <c r="F1" s="148"/>
      <c r="G1" s="46"/>
      <c r="H1" s="46"/>
      <c r="I1" s="46"/>
      <c r="J1" s="46"/>
      <c r="K1" s="46"/>
    </row>
    <row r="2" spans="1:11" ht="21" customHeight="1" x14ac:dyDescent="0.2">
      <c r="A2" s="4" t="s">
        <v>3</v>
      </c>
      <c r="B2" s="149" t="s">
        <v>124</v>
      </c>
      <c r="C2" s="149"/>
      <c r="D2" s="149"/>
      <c r="E2" s="149"/>
      <c r="F2" s="149"/>
      <c r="G2" s="46"/>
      <c r="H2" s="46"/>
      <c r="I2" s="46"/>
      <c r="J2" s="46"/>
      <c r="K2" s="46"/>
    </row>
    <row r="3" spans="1:11" ht="21" customHeight="1" x14ac:dyDescent="0.2">
      <c r="A3" s="4" t="s">
        <v>4</v>
      </c>
      <c r="B3" s="149" t="s">
        <v>120</v>
      </c>
      <c r="C3" s="149"/>
      <c r="D3" s="149"/>
      <c r="E3" s="149"/>
      <c r="F3" s="149"/>
      <c r="G3" s="46"/>
      <c r="H3" s="46"/>
      <c r="I3" s="46"/>
      <c r="J3" s="46"/>
      <c r="K3" s="46"/>
    </row>
    <row r="4" spans="1:11" ht="21" customHeight="1" x14ac:dyDescent="0.2">
      <c r="A4" s="4" t="s">
        <v>5</v>
      </c>
      <c r="B4" s="150">
        <v>44378</v>
      </c>
      <c r="C4" s="150"/>
      <c r="D4" s="150"/>
      <c r="E4" s="150"/>
      <c r="F4" s="150"/>
      <c r="G4" s="46"/>
      <c r="H4" s="46"/>
      <c r="I4" s="46"/>
      <c r="J4" s="46"/>
      <c r="K4" s="46"/>
    </row>
    <row r="5" spans="1:11" ht="21" customHeight="1" x14ac:dyDescent="0.2">
      <c r="A5" s="4" t="s">
        <v>6</v>
      </c>
      <c r="B5" s="150">
        <v>44742</v>
      </c>
      <c r="C5" s="150"/>
      <c r="D5" s="150"/>
      <c r="E5" s="150"/>
      <c r="F5" s="150"/>
      <c r="G5" s="46"/>
      <c r="H5" s="46"/>
      <c r="I5" s="46"/>
      <c r="J5" s="46"/>
      <c r="K5" s="46"/>
    </row>
    <row r="6" spans="1:11" ht="21" customHeight="1" x14ac:dyDescent="0.2">
      <c r="A6" s="4" t="s">
        <v>7</v>
      </c>
      <c r="B6" s="147" t="str">
        <f>IF(AND(Travel!B7&lt;&gt;A30,Hospitality!B7&lt;&gt;A30,'All other expenses'!B7&lt;&gt;A30,'Gifts and benefits'!B7&lt;&gt;A30),A31,IF(AND(Travel!B7=A30,Hospitality!B7=A30,'All other expenses'!B7=A30,'Gifts and benefits'!B7=A30),A33,A32))</f>
        <v>Data and totals checked on all sheets</v>
      </c>
      <c r="C6" s="147"/>
      <c r="D6" s="147"/>
      <c r="E6" s="147"/>
      <c r="F6" s="147"/>
      <c r="G6" s="34"/>
      <c r="H6" s="46"/>
      <c r="I6" s="46"/>
      <c r="J6" s="46"/>
      <c r="K6" s="46"/>
    </row>
    <row r="7" spans="1:11" ht="21" customHeight="1" x14ac:dyDescent="0.2">
      <c r="A7" s="4" t="s">
        <v>8</v>
      </c>
      <c r="B7" s="146" t="s">
        <v>40</v>
      </c>
      <c r="C7" s="146"/>
      <c r="D7" s="146"/>
      <c r="E7" s="146"/>
      <c r="F7" s="146"/>
      <c r="G7" s="34"/>
      <c r="H7" s="46"/>
      <c r="I7" s="46"/>
      <c r="J7" s="46"/>
      <c r="K7" s="46"/>
    </row>
    <row r="8" spans="1:11" ht="21" customHeight="1" x14ac:dyDescent="0.2">
      <c r="A8" s="4" t="s">
        <v>10</v>
      </c>
      <c r="B8" s="146" t="s">
        <v>123</v>
      </c>
      <c r="C8" s="146"/>
      <c r="D8" s="146"/>
      <c r="E8" s="146"/>
      <c r="F8" s="146"/>
      <c r="G8" s="34"/>
      <c r="H8" s="46"/>
      <c r="I8" s="46"/>
      <c r="J8" s="46"/>
      <c r="K8" s="46"/>
    </row>
    <row r="9" spans="1:11" ht="66.75" customHeight="1" x14ac:dyDescent="0.2">
      <c r="A9" s="145" t="s">
        <v>11</v>
      </c>
      <c r="B9" s="145"/>
      <c r="C9" s="145"/>
      <c r="D9" s="145"/>
      <c r="E9" s="145"/>
      <c r="F9" s="145"/>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3974.04</v>
      </c>
      <c r="C11" s="82" t="str">
        <f>IF(Travel!B6="",A34,Travel!B6)</f>
        <v>Figures include GST (where applicable)</v>
      </c>
      <c r="D11" s="8"/>
      <c r="E11" s="10" t="s">
        <v>17</v>
      </c>
      <c r="F11" s="56">
        <f>'Gifts and benefits'!C19</f>
        <v>4</v>
      </c>
      <c r="G11" s="47"/>
      <c r="H11" s="47"/>
      <c r="I11" s="47"/>
      <c r="J11" s="47"/>
      <c r="K11" s="47"/>
    </row>
    <row r="12" spans="1:11" ht="27.75" customHeight="1" x14ac:dyDescent="0.2">
      <c r="A12" s="10" t="s">
        <v>0</v>
      </c>
      <c r="B12" s="75">
        <f>Hospitality!B16</f>
        <v>0</v>
      </c>
      <c r="C12" s="82" t="str">
        <f>IF(Hospitality!B6="",A34,Hospitality!B6)</f>
        <v>Figures include GST (where applicable)</v>
      </c>
      <c r="D12" s="8"/>
      <c r="E12" s="10" t="s">
        <v>18</v>
      </c>
      <c r="F12" s="56">
        <f>'Gifts and benefits'!C20</f>
        <v>1</v>
      </c>
      <c r="G12" s="47"/>
      <c r="H12" s="47"/>
      <c r="I12" s="47"/>
      <c r="J12" s="47"/>
      <c r="K12" s="47"/>
    </row>
    <row r="13" spans="1:11" ht="27.75" customHeight="1" x14ac:dyDescent="0.2">
      <c r="A13" s="10" t="s">
        <v>19</v>
      </c>
      <c r="B13" s="75">
        <f>'All other expenses'!B17</f>
        <v>410.18</v>
      </c>
      <c r="C13" s="82" t="str">
        <f>IF('All other expenses'!B6="",A34,'All other expenses'!B6)</f>
        <v>Figures include GST (where applicable)</v>
      </c>
      <c r="D13" s="8"/>
      <c r="E13" s="10" t="s">
        <v>20</v>
      </c>
      <c r="F13" s="56">
        <f>'Gifts and benefits'!C21</f>
        <v>3</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Travel!B17</f>
        <v>0</v>
      </c>
      <c r="C15" s="84" t="str">
        <f>C11</f>
        <v>Figures include GST (where applicable)</v>
      </c>
      <c r="D15" s="8"/>
      <c r="E15" s="8"/>
      <c r="F15" s="58"/>
      <c r="G15" s="46"/>
      <c r="H15" s="46"/>
      <c r="I15" s="46"/>
      <c r="J15" s="46"/>
      <c r="K15" s="46"/>
    </row>
    <row r="16" spans="1:11" ht="27.75" customHeight="1" x14ac:dyDescent="0.2">
      <c r="A16" s="11" t="s">
        <v>22</v>
      </c>
      <c r="B16" s="77">
        <f>Travel!B43</f>
        <v>3926.74</v>
      </c>
      <c r="C16" s="84" t="str">
        <f>C11</f>
        <v>Figures include GST (where applicable)</v>
      </c>
      <c r="D16" s="59"/>
      <c r="E16" s="8"/>
      <c r="F16" s="60"/>
      <c r="G16" s="46"/>
      <c r="H16" s="46"/>
      <c r="I16" s="46"/>
      <c r="J16" s="46"/>
      <c r="K16" s="46"/>
    </row>
    <row r="17" spans="1:11" ht="27.75" customHeight="1" x14ac:dyDescent="0.2">
      <c r="A17" s="11" t="s">
        <v>23</v>
      </c>
      <c r="B17" s="77">
        <f>Travel!B54</f>
        <v>47.3</v>
      </c>
      <c r="C17" s="8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COUNT(Travel!B12:B16)</f>
        <v>0</v>
      </c>
      <c r="C55" s="90"/>
      <c r="D55" s="90">
        <f>COUNTIF(Travel!D12:D16,"*")</f>
        <v>0</v>
      </c>
      <c r="E55" s="91"/>
      <c r="F55" s="91" t="b">
        <f>MIN(B55,D55)=MAX(B55,D55)</f>
        <v>1</v>
      </c>
      <c r="G55" s="46"/>
      <c r="H55" s="46"/>
      <c r="I55" s="46"/>
      <c r="J55" s="46"/>
      <c r="K55" s="46"/>
    </row>
    <row r="56" spans="1:11" hidden="1" x14ac:dyDescent="0.2">
      <c r="A56" s="100" t="s">
        <v>56</v>
      </c>
      <c r="B56" s="90">
        <f>COUNT(Travel!B21:B42)</f>
        <v>19</v>
      </c>
      <c r="C56" s="90"/>
      <c r="D56" s="90">
        <f>COUNTIF(Travel!D21:D42,"*")</f>
        <v>19</v>
      </c>
      <c r="E56" s="91"/>
      <c r="F56" s="91" t="b">
        <f>MIN(B56,D56)=MAX(B56,D56)</f>
        <v>1</v>
      </c>
    </row>
    <row r="57" spans="1:11" hidden="1" x14ac:dyDescent="0.2">
      <c r="A57" s="101"/>
      <c r="B57" s="90">
        <f>COUNT(Travel!B47:B53)</f>
        <v>3</v>
      </c>
      <c r="C57" s="90"/>
      <c r="D57" s="90">
        <f>COUNTIF(Travel!D47:D53,"*")</f>
        <v>3</v>
      </c>
      <c r="E57" s="91"/>
      <c r="F57" s="91" t="b">
        <f>MIN(B57,D57)=MAX(B57,D57)</f>
        <v>1</v>
      </c>
    </row>
    <row r="58" spans="1:11" hidden="1" x14ac:dyDescent="0.2">
      <c r="A58" s="102" t="s">
        <v>57</v>
      </c>
      <c r="B58" s="92">
        <f>COUNT(Hospitality!B11:B15)</f>
        <v>0</v>
      </c>
      <c r="C58" s="92"/>
      <c r="D58" s="92">
        <f>COUNTIF(Hospitality!D11:D15,"*")</f>
        <v>0</v>
      </c>
      <c r="E58" s="93"/>
      <c r="F58" s="93" t="b">
        <f>MIN(B58,D58)=MAX(B58,D58)</f>
        <v>1</v>
      </c>
    </row>
    <row r="59" spans="1:11" hidden="1" x14ac:dyDescent="0.2">
      <c r="A59" s="103" t="s">
        <v>58</v>
      </c>
      <c r="B59" s="91">
        <f>COUNT('All other expenses'!B11:B16)</f>
        <v>1</v>
      </c>
      <c r="C59" s="91"/>
      <c r="D59" s="91">
        <f>COUNTIF('All other expenses'!D11:D16,"*")</f>
        <v>1</v>
      </c>
      <c r="E59" s="91"/>
      <c r="F59" s="91" t="b">
        <f>MIN(B59,D59)=MAX(B59,D59)</f>
        <v>1</v>
      </c>
    </row>
    <row r="60" spans="1:11" hidden="1" x14ac:dyDescent="0.2">
      <c r="A60" s="102" t="s">
        <v>59</v>
      </c>
      <c r="B60" s="92">
        <f>COUNTIF('Gifts and benefits'!B11:B18,"*")</f>
        <v>4</v>
      </c>
      <c r="C60" s="92">
        <f>COUNTIF('Gifts and benefits'!C11:C18,"*")</f>
        <v>4</v>
      </c>
      <c r="D60" s="92"/>
      <c r="E60" s="92">
        <f>COUNTA('Gifts and benefits'!E11:E18)</f>
        <v>4</v>
      </c>
      <c r="F60" s="93" t="b">
        <f>MIN(B60,C60,E60)=MAX(B60,C60,E60)</f>
        <v>1</v>
      </c>
    </row>
    <row r="61" spans="1:11" x14ac:dyDescent="0.2"/>
    <row r="65" s="16" customFormat="1" hidden="1" x14ac:dyDescent="0.2"/>
    <row r="66" s="16" customFormat="1" hidden="1" x14ac:dyDescent="0.2"/>
    <row r="67" s="16" customFormat="1"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0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000-000001000000}"/>
    <dataValidation allowBlank="1" showInputMessage="1" showErrorMessage="1" prompt="Headings on following tabs will pre populate with what you enter here" sqref="B2:F2" xr:uid="{00000000-0002-0000-0000-000002000000}"/>
    <dataValidation allowBlank="1" showInputMessage="1" showErrorMessage="1" prompt="Headings on following tabs will pre populate with what you enter here_x000a__x000a_Create a new workbook for a new Chief Executive" sqref="B3:F3" xr:uid="{00000000-0002-0000-0000-000003000000}"/>
    <dataValidation allowBlank="1" showInputMessage="1" showErrorMessage="1" prompt="Headings on following tabs will pre populate with what you enter here_x000a__x000a_Update if a shorter or different period is covered" sqref="B4:F5" xr:uid="{00000000-0002-0000-00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0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M175"/>
  <sheetViews>
    <sheetView tabSelected="1" topLeftCell="A14" zoomScaleNormal="100" workbookViewId="0">
      <selection activeCell="C14" sqref="C1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48" t="s">
        <v>60</v>
      </c>
      <c r="B1" s="148"/>
      <c r="C1" s="148"/>
      <c r="D1" s="148"/>
      <c r="E1" s="148"/>
      <c r="F1" s="46"/>
    </row>
    <row r="2" spans="1:6" ht="21" customHeight="1" x14ac:dyDescent="0.2">
      <c r="A2" s="4" t="s">
        <v>3</v>
      </c>
      <c r="B2" s="151" t="str">
        <f>'Summary and sign-off'!B2:F2</f>
        <v xml:space="preserve">Ministry of Business, Innovation &amp; Employment </v>
      </c>
      <c r="C2" s="151"/>
      <c r="D2" s="151"/>
      <c r="E2" s="151"/>
      <c r="F2" s="46"/>
    </row>
    <row r="3" spans="1:6" ht="21" customHeight="1" x14ac:dyDescent="0.2">
      <c r="A3" s="4" t="s">
        <v>61</v>
      </c>
      <c r="B3" s="151" t="str">
        <f>'Summary and sign-off'!B3:F3</f>
        <v>Carolyn Tremain</v>
      </c>
      <c r="C3" s="151"/>
      <c r="D3" s="151"/>
      <c r="E3" s="151"/>
      <c r="F3" s="46"/>
    </row>
    <row r="4" spans="1:6" ht="21" customHeight="1" x14ac:dyDescent="0.2">
      <c r="A4" s="4" t="s">
        <v>62</v>
      </c>
      <c r="B4" s="151">
        <f>'Summary and sign-off'!B4:F4</f>
        <v>44378</v>
      </c>
      <c r="C4" s="151"/>
      <c r="D4" s="151"/>
      <c r="E4" s="151"/>
      <c r="F4" s="46"/>
    </row>
    <row r="5" spans="1:6" ht="21" customHeight="1" x14ac:dyDescent="0.2">
      <c r="A5" s="4" t="s">
        <v>63</v>
      </c>
      <c r="B5" s="151">
        <f>'Summary and sign-off'!B5:F5</f>
        <v>44742</v>
      </c>
      <c r="C5" s="151"/>
      <c r="D5" s="151"/>
      <c r="E5" s="151"/>
      <c r="F5" s="46"/>
    </row>
    <row r="6" spans="1:6" ht="21" customHeight="1" x14ac:dyDescent="0.2">
      <c r="A6" s="4" t="s">
        <v>64</v>
      </c>
      <c r="B6" s="146" t="s">
        <v>31</v>
      </c>
      <c r="C6" s="146"/>
      <c r="D6" s="146"/>
      <c r="E6" s="146"/>
      <c r="F6" s="46"/>
    </row>
    <row r="7" spans="1:6" ht="21" customHeight="1" x14ac:dyDescent="0.2">
      <c r="A7" s="4" t="s">
        <v>7</v>
      </c>
      <c r="B7" s="146" t="s">
        <v>34</v>
      </c>
      <c r="C7" s="146"/>
      <c r="D7" s="146"/>
      <c r="E7" s="146"/>
      <c r="F7" s="46"/>
    </row>
    <row r="8" spans="1:6" ht="36" customHeight="1" x14ac:dyDescent="0.2">
      <c r="A8" s="154" t="s">
        <v>65</v>
      </c>
      <c r="B8" s="155"/>
      <c r="C8" s="155"/>
      <c r="D8" s="155"/>
      <c r="E8" s="155"/>
      <c r="F8" s="22"/>
    </row>
    <row r="9" spans="1:6" ht="36" customHeight="1" x14ac:dyDescent="0.2">
      <c r="A9" s="156" t="s">
        <v>66</v>
      </c>
      <c r="B9" s="157"/>
      <c r="C9" s="157"/>
      <c r="D9" s="157"/>
      <c r="E9" s="157"/>
      <c r="F9" s="22"/>
    </row>
    <row r="10" spans="1:6" ht="24.75" customHeight="1" x14ac:dyDescent="0.2">
      <c r="A10" s="153" t="s">
        <v>67</v>
      </c>
      <c r="B10" s="158"/>
      <c r="C10" s="153"/>
      <c r="D10" s="153"/>
      <c r="E10" s="153"/>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33"/>
      <c r="B13" s="134"/>
      <c r="C13" s="135"/>
      <c r="D13" s="135"/>
      <c r="E13" s="136"/>
      <c r="F13" s="1"/>
    </row>
    <row r="14" spans="1:6" s="68" customFormat="1" x14ac:dyDescent="0.2">
      <c r="A14" s="133"/>
      <c r="B14" s="134"/>
      <c r="C14" s="135" t="s">
        <v>170</v>
      </c>
      <c r="D14" s="135"/>
      <c r="E14" s="136"/>
      <c r="F14" s="1"/>
    </row>
    <row r="15" spans="1:6" s="68" customFormat="1" x14ac:dyDescent="0.2">
      <c r="A15" s="137"/>
      <c r="B15" s="134"/>
      <c r="C15" s="135"/>
      <c r="D15" s="135"/>
      <c r="E15" s="136"/>
      <c r="F15" s="1"/>
    </row>
    <row r="16" spans="1:6" s="68" customFormat="1" hidden="1" x14ac:dyDescent="0.2">
      <c r="A16" s="120"/>
      <c r="B16" s="121"/>
      <c r="C16" s="122"/>
      <c r="D16" s="122"/>
      <c r="E16" s="123"/>
      <c r="F16" s="1"/>
    </row>
    <row r="17" spans="1:6" ht="19.5" customHeight="1" x14ac:dyDescent="0.2">
      <c r="A17" s="86" t="s">
        <v>73</v>
      </c>
      <c r="B17" s="87">
        <f>SUM(B12:B16)</f>
        <v>0</v>
      </c>
      <c r="C17" s="144" t="str">
        <f>IF(SUBTOTAL(3,B12:B16)=SUBTOTAL(103,B12:B16),'Summary and sign-off'!$A$48,'Summary and sign-off'!$A$49)</f>
        <v>Check - there are no hidden rows with data</v>
      </c>
      <c r="D17" s="152" t="str">
        <f>IF('Summary and sign-off'!F55='Summary and sign-off'!F54,'Summary and sign-off'!A51,'Summary and sign-off'!A50)</f>
        <v>Check - each entry provides sufficient information</v>
      </c>
      <c r="E17" s="152"/>
      <c r="F17" s="46"/>
    </row>
    <row r="18" spans="1:6" ht="10.5" customHeight="1" x14ac:dyDescent="0.2">
      <c r="A18" s="27"/>
      <c r="B18" s="22"/>
      <c r="C18" s="27"/>
      <c r="D18" s="27"/>
      <c r="E18" s="27"/>
      <c r="F18" s="27"/>
    </row>
    <row r="19" spans="1:6" ht="24.75" customHeight="1" x14ac:dyDescent="0.2">
      <c r="A19" s="153" t="s">
        <v>74</v>
      </c>
      <c r="B19" s="153"/>
      <c r="C19" s="153"/>
      <c r="D19" s="153"/>
      <c r="E19" s="153"/>
      <c r="F19" s="47"/>
    </row>
    <row r="20" spans="1:6" ht="27" customHeight="1" x14ac:dyDescent="0.2">
      <c r="A20" s="35" t="s">
        <v>68</v>
      </c>
      <c r="B20" s="35" t="s">
        <v>13</v>
      </c>
      <c r="C20" s="35" t="s">
        <v>75</v>
      </c>
      <c r="D20" s="35" t="s">
        <v>71</v>
      </c>
      <c r="E20" s="35" t="s">
        <v>72</v>
      </c>
      <c r="F20" s="48"/>
    </row>
    <row r="21" spans="1:6" s="68" customFormat="1" hidden="1" x14ac:dyDescent="0.2">
      <c r="A21" s="111"/>
      <c r="B21" s="112"/>
      <c r="C21" s="113"/>
      <c r="D21" s="113"/>
      <c r="E21" s="114"/>
      <c r="F21" s="1"/>
    </row>
    <row r="22" spans="1:6" s="68" customFormat="1" x14ac:dyDescent="0.2">
      <c r="A22" s="133">
        <v>44378</v>
      </c>
      <c r="B22" s="134">
        <v>48.3</v>
      </c>
      <c r="C22" s="135" t="s">
        <v>152</v>
      </c>
      <c r="D22" s="135" t="s">
        <v>151</v>
      </c>
      <c r="E22" s="136" t="s">
        <v>144</v>
      </c>
      <c r="F22" s="1"/>
    </row>
    <row r="23" spans="1:6" s="68" customFormat="1" x14ac:dyDescent="0.2">
      <c r="A23" s="133">
        <v>44378</v>
      </c>
      <c r="B23" s="134">
        <v>332.72</v>
      </c>
      <c r="C23" s="135" t="s">
        <v>131</v>
      </c>
      <c r="D23" s="135" t="s">
        <v>132</v>
      </c>
      <c r="E23" s="136" t="s">
        <v>133</v>
      </c>
      <c r="F23" s="1"/>
    </row>
    <row r="24" spans="1:6" s="68" customFormat="1" x14ac:dyDescent="0.2">
      <c r="A24" s="133">
        <v>44378</v>
      </c>
      <c r="B24" s="134">
        <v>175</v>
      </c>
      <c r="C24" s="135" t="s">
        <v>131</v>
      </c>
      <c r="D24" s="135" t="s">
        <v>134</v>
      </c>
      <c r="E24" s="136" t="s">
        <v>133</v>
      </c>
      <c r="F24" s="1"/>
    </row>
    <row r="25" spans="1:6" s="68" customFormat="1" ht="25.5" x14ac:dyDescent="0.2">
      <c r="A25" s="133">
        <v>44406</v>
      </c>
      <c r="B25" s="134">
        <v>47</v>
      </c>
      <c r="C25" s="135" t="s">
        <v>153</v>
      </c>
      <c r="D25" s="135" t="s">
        <v>151</v>
      </c>
      <c r="E25" s="136" t="s">
        <v>144</v>
      </c>
      <c r="F25" s="1"/>
    </row>
    <row r="26" spans="1:6" s="68" customFormat="1" x14ac:dyDescent="0.2">
      <c r="A26" s="133">
        <v>44406</v>
      </c>
      <c r="B26" s="134">
        <v>182.36</v>
      </c>
      <c r="C26" s="135" t="s">
        <v>136</v>
      </c>
      <c r="D26" s="135" t="s">
        <v>132</v>
      </c>
      <c r="E26" s="136" t="s">
        <v>135</v>
      </c>
      <c r="F26" s="1"/>
    </row>
    <row r="27" spans="1:6" s="68" customFormat="1" ht="25.5" x14ac:dyDescent="0.2">
      <c r="A27" s="133">
        <v>44406</v>
      </c>
      <c r="B27" s="134">
        <v>67</v>
      </c>
      <c r="C27" s="135" t="s">
        <v>154</v>
      </c>
      <c r="D27" s="135" t="s">
        <v>151</v>
      </c>
      <c r="E27" s="136" t="s">
        <v>135</v>
      </c>
      <c r="F27" s="1"/>
    </row>
    <row r="28" spans="1:6" s="68" customFormat="1" x14ac:dyDescent="0.2">
      <c r="A28" s="133">
        <v>44406</v>
      </c>
      <c r="B28" s="134">
        <v>190</v>
      </c>
      <c r="C28" s="135" t="s">
        <v>136</v>
      </c>
      <c r="D28" s="135" t="s">
        <v>134</v>
      </c>
      <c r="E28" s="136" t="s">
        <v>135</v>
      </c>
      <c r="F28" s="1"/>
    </row>
    <row r="29" spans="1:6" s="68" customFormat="1" x14ac:dyDescent="0.2">
      <c r="A29" s="133">
        <v>44409</v>
      </c>
      <c r="B29" s="134">
        <v>306.43</v>
      </c>
      <c r="C29" s="135" t="s">
        <v>137</v>
      </c>
      <c r="D29" s="135" t="s">
        <v>132</v>
      </c>
      <c r="E29" s="136" t="s">
        <v>138</v>
      </c>
      <c r="F29" s="1"/>
    </row>
    <row r="30" spans="1:6" s="68" customFormat="1" x14ac:dyDescent="0.2">
      <c r="A30" s="133">
        <v>44409</v>
      </c>
      <c r="B30" s="134">
        <v>39</v>
      </c>
      <c r="C30" s="135" t="s">
        <v>155</v>
      </c>
      <c r="D30" s="135" t="s">
        <v>151</v>
      </c>
      <c r="E30" s="136" t="s">
        <v>144</v>
      </c>
      <c r="F30" s="1"/>
    </row>
    <row r="31" spans="1:6" s="68" customFormat="1" x14ac:dyDescent="0.2">
      <c r="A31" s="133">
        <v>44420</v>
      </c>
      <c r="B31" s="134">
        <v>44.7</v>
      </c>
      <c r="C31" s="135" t="s">
        <v>156</v>
      </c>
      <c r="D31" s="135" t="s">
        <v>151</v>
      </c>
      <c r="E31" s="136" t="s">
        <v>144</v>
      </c>
      <c r="F31" s="1"/>
    </row>
    <row r="32" spans="1:6" s="68" customFormat="1" x14ac:dyDescent="0.2">
      <c r="A32" s="133" t="s">
        <v>139</v>
      </c>
      <c r="B32" s="134">
        <v>595.97</v>
      </c>
      <c r="C32" s="135" t="s">
        <v>140</v>
      </c>
      <c r="D32" s="135" t="s">
        <v>141</v>
      </c>
      <c r="E32" s="136" t="s">
        <v>138</v>
      </c>
      <c r="F32" s="1"/>
    </row>
    <row r="33" spans="1:6" s="68" customFormat="1" x14ac:dyDescent="0.2">
      <c r="A33" s="133">
        <v>44423</v>
      </c>
      <c r="B33" s="134">
        <v>37.299999999999997</v>
      </c>
      <c r="C33" s="135" t="s">
        <v>157</v>
      </c>
      <c r="D33" s="135" t="s">
        <v>151</v>
      </c>
      <c r="E33" s="136" t="s">
        <v>144</v>
      </c>
      <c r="F33" s="1"/>
    </row>
    <row r="34" spans="1:6" s="68" customFormat="1" x14ac:dyDescent="0.2">
      <c r="A34" s="133" t="s">
        <v>142</v>
      </c>
      <c r="B34" s="134">
        <v>562.12</v>
      </c>
      <c r="C34" s="135" t="s">
        <v>143</v>
      </c>
      <c r="D34" s="135" t="s">
        <v>141</v>
      </c>
      <c r="E34" s="136" t="s">
        <v>144</v>
      </c>
      <c r="F34" s="1"/>
    </row>
    <row r="35" spans="1:6" s="68" customFormat="1" x14ac:dyDescent="0.2">
      <c r="A35" s="133" t="s">
        <v>145</v>
      </c>
      <c r="B35" s="134">
        <v>413.6</v>
      </c>
      <c r="C35" s="135" t="s">
        <v>146</v>
      </c>
      <c r="D35" s="135" t="s">
        <v>141</v>
      </c>
      <c r="E35" s="136" t="s">
        <v>144</v>
      </c>
      <c r="F35" s="1"/>
    </row>
    <row r="36" spans="1:6" s="68" customFormat="1" x14ac:dyDescent="0.2">
      <c r="A36" s="133" t="s">
        <v>147</v>
      </c>
      <c r="B36" s="134">
        <v>609.54</v>
      </c>
      <c r="C36" s="135" t="s">
        <v>148</v>
      </c>
      <c r="D36" s="135" t="s">
        <v>141</v>
      </c>
      <c r="E36" s="136" t="s">
        <v>149</v>
      </c>
      <c r="F36" s="1"/>
    </row>
    <row r="37" spans="1:6" s="68" customFormat="1" x14ac:dyDescent="0.2">
      <c r="A37" s="133">
        <v>44679</v>
      </c>
      <c r="B37" s="134">
        <v>144</v>
      </c>
      <c r="C37" s="135" t="s">
        <v>148</v>
      </c>
      <c r="D37" s="135" t="s">
        <v>134</v>
      </c>
      <c r="E37" s="136" t="s">
        <v>150</v>
      </c>
      <c r="F37" s="1"/>
    </row>
    <row r="38" spans="1:6" s="68" customFormat="1" x14ac:dyDescent="0.2">
      <c r="A38" s="133">
        <v>44680</v>
      </c>
      <c r="B38" s="134">
        <v>25</v>
      </c>
      <c r="C38" s="135" t="s">
        <v>148</v>
      </c>
      <c r="D38" s="135" t="s">
        <v>160</v>
      </c>
      <c r="E38" s="136" t="s">
        <v>150</v>
      </c>
      <c r="F38" s="1"/>
    </row>
    <row r="39" spans="1:6" s="68" customFormat="1" x14ac:dyDescent="0.2">
      <c r="A39" s="133">
        <v>44680</v>
      </c>
      <c r="B39" s="134">
        <v>65</v>
      </c>
      <c r="C39" s="135" t="s">
        <v>148</v>
      </c>
      <c r="D39" s="135" t="s">
        <v>158</v>
      </c>
      <c r="E39" s="136" t="s">
        <v>159</v>
      </c>
      <c r="F39" s="1"/>
    </row>
    <row r="40" spans="1:6" s="68" customFormat="1" x14ac:dyDescent="0.2">
      <c r="A40" s="133">
        <v>44682</v>
      </c>
      <c r="B40" s="134">
        <v>41.7</v>
      </c>
      <c r="C40" s="135" t="s">
        <v>163</v>
      </c>
      <c r="D40" s="135" t="s">
        <v>151</v>
      </c>
      <c r="E40" s="136" t="s">
        <v>144</v>
      </c>
      <c r="F40" s="1"/>
    </row>
    <row r="41" spans="1:6" s="68" customFormat="1" x14ac:dyDescent="0.2">
      <c r="A41" s="133"/>
      <c r="B41" s="134"/>
      <c r="C41" s="135"/>
      <c r="D41" s="135"/>
      <c r="E41" s="136"/>
      <c r="F41" s="1"/>
    </row>
    <row r="42" spans="1:6" s="68" customFormat="1" hidden="1" x14ac:dyDescent="0.2">
      <c r="A42" s="124"/>
      <c r="B42" s="125"/>
      <c r="C42" s="126"/>
      <c r="D42" s="126"/>
      <c r="E42" s="127"/>
      <c r="F42" s="1"/>
    </row>
    <row r="43" spans="1:6" ht="19.5" customHeight="1" x14ac:dyDescent="0.2">
      <c r="A43" s="86" t="s">
        <v>76</v>
      </c>
      <c r="B43" s="87">
        <f>SUM(B21:B42)</f>
        <v>3926.74</v>
      </c>
      <c r="C43" s="144" t="str">
        <f>IF(SUBTOTAL(3,B21:B42)=SUBTOTAL(103,B21:B42),'Summary and sign-off'!$A$48,'Summary and sign-off'!$A$49)</f>
        <v>Check - there are no hidden rows with data</v>
      </c>
      <c r="D43" s="152" t="str">
        <f>IF('Summary and sign-off'!F56='Summary and sign-off'!F54,'Summary and sign-off'!A51,'Summary and sign-off'!A50)</f>
        <v>Check - each entry provides sufficient information</v>
      </c>
      <c r="E43" s="152"/>
      <c r="F43" s="46"/>
    </row>
    <row r="44" spans="1:6" ht="10.5" customHeight="1" x14ac:dyDescent="0.2">
      <c r="A44" s="27"/>
      <c r="B44" s="22"/>
      <c r="C44" s="27"/>
      <c r="D44" s="27"/>
      <c r="E44" s="27"/>
      <c r="F44" s="27"/>
    </row>
    <row r="45" spans="1:6" ht="24.75" customHeight="1" x14ac:dyDescent="0.2">
      <c r="A45" s="153" t="s">
        <v>77</v>
      </c>
      <c r="B45" s="153"/>
      <c r="C45" s="153"/>
      <c r="D45" s="153"/>
      <c r="E45" s="153"/>
      <c r="F45" s="46"/>
    </row>
    <row r="46" spans="1:6" ht="27" customHeight="1" x14ac:dyDescent="0.2">
      <c r="A46" s="35" t="s">
        <v>68</v>
      </c>
      <c r="B46" s="35" t="s">
        <v>13</v>
      </c>
      <c r="C46" s="35" t="s">
        <v>78</v>
      </c>
      <c r="D46" s="35" t="s">
        <v>79</v>
      </c>
      <c r="E46" s="35" t="s">
        <v>72</v>
      </c>
      <c r="F46" s="49"/>
    </row>
    <row r="47" spans="1:6" s="68" customFormat="1" hidden="1" x14ac:dyDescent="0.2">
      <c r="A47" s="111"/>
      <c r="B47" s="112"/>
      <c r="C47" s="113"/>
      <c r="D47" s="113"/>
      <c r="E47" s="114"/>
      <c r="F47" s="1"/>
    </row>
    <row r="48" spans="1:6" s="68" customFormat="1" x14ac:dyDescent="0.2">
      <c r="A48" s="133"/>
      <c r="B48" s="134"/>
      <c r="C48" s="135"/>
      <c r="D48" s="135"/>
      <c r="E48" s="136"/>
      <c r="F48" s="1"/>
    </row>
    <row r="49" spans="1:6" s="68" customFormat="1" x14ac:dyDescent="0.2">
      <c r="A49" s="133">
        <v>44545</v>
      </c>
      <c r="B49" s="134">
        <v>13</v>
      </c>
      <c r="C49" s="135" t="s">
        <v>165</v>
      </c>
      <c r="D49" s="135" t="s">
        <v>151</v>
      </c>
      <c r="E49" s="136" t="s">
        <v>144</v>
      </c>
      <c r="F49" s="1"/>
    </row>
    <row r="50" spans="1:6" s="68" customFormat="1" x14ac:dyDescent="0.2">
      <c r="A50" s="133">
        <v>44682</v>
      </c>
      <c r="B50" s="134">
        <v>17</v>
      </c>
      <c r="C50" s="135" t="s">
        <v>161</v>
      </c>
      <c r="D50" s="135" t="s">
        <v>162</v>
      </c>
      <c r="E50" s="136" t="s">
        <v>159</v>
      </c>
      <c r="F50" s="1"/>
    </row>
    <row r="51" spans="1:6" s="68" customFormat="1" x14ac:dyDescent="0.2">
      <c r="A51" s="133">
        <v>44684</v>
      </c>
      <c r="B51" s="134">
        <v>17.3</v>
      </c>
      <c r="C51" s="135" t="s">
        <v>164</v>
      </c>
      <c r="D51" s="135" t="s">
        <v>151</v>
      </c>
      <c r="E51" s="136" t="s">
        <v>144</v>
      </c>
      <c r="F51" s="1"/>
    </row>
    <row r="52" spans="1:6" s="68" customFormat="1" x14ac:dyDescent="0.2">
      <c r="A52" s="133"/>
      <c r="B52" s="134"/>
      <c r="C52" s="135"/>
      <c r="D52" s="135"/>
      <c r="E52" s="136"/>
      <c r="F52" s="1"/>
    </row>
    <row r="53" spans="1:6" s="68" customFormat="1" hidden="1" x14ac:dyDescent="0.2">
      <c r="A53" s="111"/>
      <c r="B53" s="112"/>
      <c r="C53" s="113"/>
      <c r="D53" s="113"/>
      <c r="E53" s="114"/>
      <c r="F53" s="1"/>
    </row>
    <row r="54" spans="1:6" ht="19.5" customHeight="1" x14ac:dyDescent="0.2">
      <c r="A54" s="86" t="s">
        <v>80</v>
      </c>
      <c r="B54" s="87">
        <f>SUM(B47:B53)</f>
        <v>47.3</v>
      </c>
      <c r="C54" s="144" t="str">
        <f>IF(SUBTOTAL(3,B47:B53)=SUBTOTAL(103,B47:B53),'Summary and sign-off'!$A$48,'Summary and sign-off'!$A$49)</f>
        <v>Check - there are no hidden rows with data</v>
      </c>
      <c r="D54" s="152" t="str">
        <f>IF('Summary and sign-off'!F57='Summary and sign-off'!F54,'Summary and sign-off'!A51,'Summary and sign-off'!A50)</f>
        <v>Check - each entry provides sufficient information</v>
      </c>
      <c r="E54" s="152"/>
      <c r="F54" s="46"/>
    </row>
    <row r="55" spans="1:6" ht="10.5" customHeight="1" x14ac:dyDescent="0.2">
      <c r="A55" s="27"/>
      <c r="B55" s="73"/>
      <c r="C55" s="22"/>
      <c r="D55" s="27"/>
      <c r="E55" s="27"/>
      <c r="F55" s="27"/>
    </row>
    <row r="56" spans="1:6" ht="34.5" customHeight="1" x14ac:dyDescent="0.2">
      <c r="A56" s="50" t="s">
        <v>81</v>
      </c>
      <c r="B56" s="74">
        <f>B17+B43+B54</f>
        <v>3974.04</v>
      </c>
      <c r="C56" s="51"/>
      <c r="D56" s="51"/>
      <c r="E56" s="51"/>
      <c r="F56" s="26"/>
    </row>
    <row r="57" spans="1:6" x14ac:dyDescent="0.2">
      <c r="A57" s="27"/>
      <c r="B57" s="22"/>
      <c r="C57" s="27"/>
      <c r="D57" s="27"/>
      <c r="E57" s="27"/>
      <c r="F57" s="27"/>
    </row>
    <row r="58" spans="1:6" x14ac:dyDescent="0.2">
      <c r="A58" s="52" t="s">
        <v>24</v>
      </c>
      <c r="B58" s="25"/>
      <c r="C58" s="26"/>
      <c r="D58" s="26"/>
      <c r="E58" s="26"/>
      <c r="F58" s="27"/>
    </row>
    <row r="59" spans="1:6" ht="12.6" customHeight="1" x14ac:dyDescent="0.2">
      <c r="A59" s="23" t="s">
        <v>82</v>
      </c>
      <c r="B59" s="53"/>
      <c r="C59" s="53"/>
      <c r="D59" s="32"/>
      <c r="E59" s="32"/>
      <c r="F59" s="27"/>
    </row>
    <row r="60" spans="1:6" ht="12.95" customHeight="1" x14ac:dyDescent="0.2">
      <c r="A60" s="31" t="s">
        <v>83</v>
      </c>
      <c r="B60" s="27"/>
      <c r="C60" s="32"/>
      <c r="D60" s="27"/>
      <c r="E60" s="32"/>
      <c r="F60" s="27"/>
    </row>
    <row r="61" spans="1:6" x14ac:dyDescent="0.2">
      <c r="A61" s="31" t="s">
        <v>84</v>
      </c>
      <c r="B61" s="32"/>
      <c r="C61" s="32"/>
      <c r="D61" s="32"/>
      <c r="E61" s="54"/>
      <c r="F61" s="46"/>
    </row>
    <row r="62" spans="1:6" x14ac:dyDescent="0.2">
      <c r="A62" s="23" t="s">
        <v>30</v>
      </c>
      <c r="B62" s="25"/>
      <c r="C62" s="26"/>
      <c r="D62" s="26"/>
      <c r="E62" s="26"/>
      <c r="F62" s="27"/>
    </row>
    <row r="63" spans="1:6" ht="12.95" customHeight="1" x14ac:dyDescent="0.2">
      <c r="A63" s="31" t="s">
        <v>85</v>
      </c>
      <c r="B63" s="27"/>
      <c r="C63" s="32"/>
      <c r="D63" s="27"/>
      <c r="E63" s="32"/>
      <c r="F63" s="27"/>
    </row>
    <row r="64" spans="1:6" x14ac:dyDescent="0.2">
      <c r="A64" s="31" t="s">
        <v>86</v>
      </c>
      <c r="B64" s="32"/>
      <c r="C64" s="32"/>
      <c r="D64" s="32"/>
      <c r="E64" s="54"/>
      <c r="F64" s="46"/>
    </row>
    <row r="65" spans="1:6" x14ac:dyDescent="0.2">
      <c r="A65" s="36" t="s">
        <v>87</v>
      </c>
      <c r="B65" s="36"/>
      <c r="C65" s="36"/>
      <c r="D65" s="36"/>
      <c r="E65" s="54"/>
      <c r="F65" s="46"/>
    </row>
    <row r="66" spans="1:6" x14ac:dyDescent="0.2">
      <c r="A66" s="40"/>
      <c r="B66" s="27"/>
      <c r="C66" s="27"/>
      <c r="D66" s="27"/>
      <c r="E66" s="46"/>
      <c r="F66" s="46"/>
    </row>
    <row r="67" spans="1:6" hidden="1" x14ac:dyDescent="0.2">
      <c r="A67" s="40"/>
      <c r="B67" s="27"/>
      <c r="C67" s="27"/>
      <c r="D67" s="27"/>
      <c r="E67" s="46"/>
      <c r="F67" s="46"/>
    </row>
    <row r="68" spans="1:6" x14ac:dyDescent="0.2"/>
    <row r="69" spans="1:6" x14ac:dyDescent="0.2"/>
    <row r="70" spans="1:6" x14ac:dyDescent="0.2"/>
    <row r="71" spans="1:6" x14ac:dyDescent="0.2"/>
    <row r="72" spans="1:6" ht="12.75" hidden="1" customHeight="1" x14ac:dyDescent="0.2"/>
    <row r="73" spans="1:6" x14ac:dyDescent="0.2"/>
    <row r="74" spans="1:6" x14ac:dyDescent="0.2"/>
    <row r="75" spans="1:6" hidden="1" x14ac:dyDescent="0.2">
      <c r="A75" s="55"/>
      <c r="B75" s="46"/>
      <c r="C75" s="46"/>
      <c r="D75" s="46"/>
      <c r="E75" s="46"/>
      <c r="F75" s="46"/>
    </row>
    <row r="76" spans="1:6" hidden="1" x14ac:dyDescent="0.2">
      <c r="A76" s="55"/>
      <c r="B76" s="46"/>
      <c r="C76" s="46"/>
      <c r="D76" s="46"/>
      <c r="E76" s="46"/>
      <c r="F76" s="46"/>
    </row>
    <row r="77" spans="1:6" hidden="1" x14ac:dyDescent="0.2">
      <c r="A77" s="55"/>
      <c r="B77" s="46"/>
      <c r="C77" s="46"/>
      <c r="D77" s="46"/>
      <c r="E77" s="46"/>
      <c r="F77" s="46"/>
    </row>
    <row r="78" spans="1:6" hidden="1" x14ac:dyDescent="0.2">
      <c r="A78" s="55"/>
      <c r="B78" s="46"/>
      <c r="C78" s="46"/>
      <c r="D78" s="46"/>
      <c r="E78" s="46"/>
      <c r="F78" s="46"/>
    </row>
    <row r="79" spans="1:6" hidden="1" x14ac:dyDescent="0.2">
      <c r="A79" s="55"/>
      <c r="B79" s="46"/>
      <c r="C79" s="46"/>
      <c r="D79" s="46"/>
      <c r="E79" s="46"/>
      <c r="F79" s="46"/>
    </row>
    <row r="80" spans="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sheetData>
  <sheetProtection sheet="1" formatCells="0" formatRows="0" insertColumns="0" insertRows="0" deleteRows="0"/>
  <mergeCells count="15">
    <mergeCell ref="B7:E7"/>
    <mergeCell ref="B5:E5"/>
    <mergeCell ref="D54:E54"/>
    <mergeCell ref="A1:E1"/>
    <mergeCell ref="A19:E19"/>
    <mergeCell ref="A45:E45"/>
    <mergeCell ref="B2:E2"/>
    <mergeCell ref="B3:E3"/>
    <mergeCell ref="B4:E4"/>
    <mergeCell ref="A8:E8"/>
    <mergeCell ref="A9:E9"/>
    <mergeCell ref="B6:E6"/>
    <mergeCell ref="D17:E17"/>
    <mergeCell ref="D43:E43"/>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1 A41:A42 A12 A16 A47 A53" xr:uid="{00000000-0002-0000-01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6 A20 A11" xr:uid="{00000000-0002-0000-01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8:A52 A22:A40 A13:A15" xr:uid="{00000000-0002-0000-01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1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100-000004000000}">
          <x14:formula1>
            <xm:f>'Summary and sign-off'!$A$29:$A$30</xm:f>
          </x14:formula1>
          <xm:sqref>B7:E7</xm:sqref>
        </x14:dataValidation>
        <x14:dataValidation type="decimal" operator="greaterThan" allowBlank="1" showInputMessage="1" showErrorMessage="1" error="This cell must contain a dollar figure" xr:uid="{00000000-0002-0000-0100-000005000000}">
          <x14:formula1>
            <xm:f>'Summary and sign-off'!$A$47</xm:f>
          </x14:formula1>
          <xm:sqref>B47:B53 B21:B42 B12:B16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J52"/>
  <sheetViews>
    <sheetView zoomScaleNormal="100" workbookViewId="0">
      <selection activeCell="C12" sqref="C12"/>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48" t="s">
        <v>60</v>
      </c>
      <c r="B1" s="148"/>
      <c r="C1" s="148"/>
      <c r="D1" s="148"/>
      <c r="E1" s="148"/>
      <c r="F1" s="38"/>
    </row>
    <row r="2" spans="1:6" ht="21" customHeight="1" x14ac:dyDescent="0.2">
      <c r="A2" s="4" t="s">
        <v>3</v>
      </c>
      <c r="B2" s="151" t="str">
        <f>'Summary and sign-off'!B2:F2</f>
        <v xml:space="preserve">Ministry of Business, Innovation &amp; Employment </v>
      </c>
      <c r="C2" s="151"/>
      <c r="D2" s="151"/>
      <c r="E2" s="151"/>
      <c r="F2" s="38"/>
    </row>
    <row r="3" spans="1:6" ht="21" customHeight="1" x14ac:dyDescent="0.2">
      <c r="A3" s="4" t="s">
        <v>61</v>
      </c>
      <c r="B3" s="151" t="str">
        <f>'Summary and sign-off'!B3:F3</f>
        <v>Carolyn Tremain</v>
      </c>
      <c r="C3" s="151"/>
      <c r="D3" s="151"/>
      <c r="E3" s="151"/>
      <c r="F3" s="38"/>
    </row>
    <row r="4" spans="1:6" ht="21" customHeight="1" x14ac:dyDescent="0.2">
      <c r="A4" s="4" t="s">
        <v>62</v>
      </c>
      <c r="B4" s="151">
        <f>'Summary and sign-off'!B4:F4</f>
        <v>44378</v>
      </c>
      <c r="C4" s="151"/>
      <c r="D4" s="151"/>
      <c r="E4" s="151"/>
      <c r="F4" s="38"/>
    </row>
    <row r="5" spans="1:6" ht="21" customHeight="1" x14ac:dyDescent="0.2">
      <c r="A5" s="4" t="s">
        <v>63</v>
      </c>
      <c r="B5" s="151">
        <f>'Summary and sign-off'!B5:F5</f>
        <v>44742</v>
      </c>
      <c r="C5" s="151"/>
      <c r="D5" s="151"/>
      <c r="E5" s="151"/>
      <c r="F5" s="38"/>
    </row>
    <row r="6" spans="1:6" ht="21" customHeight="1" x14ac:dyDescent="0.2">
      <c r="A6" s="4" t="s">
        <v>64</v>
      </c>
      <c r="B6" s="146" t="s">
        <v>31</v>
      </c>
      <c r="C6" s="146"/>
      <c r="D6" s="146"/>
      <c r="E6" s="146"/>
      <c r="F6" s="38"/>
    </row>
    <row r="7" spans="1:6" ht="21" customHeight="1" x14ac:dyDescent="0.2">
      <c r="A7" s="4" t="s">
        <v>7</v>
      </c>
      <c r="B7" s="146" t="s">
        <v>34</v>
      </c>
      <c r="C7" s="146"/>
      <c r="D7" s="146"/>
      <c r="E7" s="146"/>
      <c r="F7" s="38"/>
    </row>
    <row r="8" spans="1:6" ht="35.25" customHeight="1" x14ac:dyDescent="0.25">
      <c r="A8" s="161" t="s">
        <v>88</v>
      </c>
      <c r="B8" s="161"/>
      <c r="C8" s="162"/>
      <c r="D8" s="162"/>
      <c r="E8" s="162"/>
      <c r="F8" s="42"/>
    </row>
    <row r="9" spans="1:6" ht="35.25" customHeight="1" x14ac:dyDescent="0.25">
      <c r="A9" s="159" t="s">
        <v>89</v>
      </c>
      <c r="B9" s="160"/>
      <c r="C9" s="160"/>
      <c r="D9" s="160"/>
      <c r="E9" s="160"/>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c r="B12" s="134"/>
      <c r="C12" s="138"/>
      <c r="D12" s="138"/>
      <c r="E12" s="139"/>
      <c r="F12" s="2"/>
    </row>
    <row r="13" spans="1:6" s="68" customFormat="1" x14ac:dyDescent="0.2">
      <c r="A13" s="133"/>
      <c r="B13" s="134"/>
      <c r="C13" s="138" t="s">
        <v>170</v>
      </c>
      <c r="D13" s="138"/>
      <c r="E13" s="139"/>
      <c r="F13" s="2"/>
    </row>
    <row r="14" spans="1:6" s="68" customFormat="1" x14ac:dyDescent="0.2">
      <c r="A14" s="137"/>
      <c r="B14" s="134"/>
      <c r="C14" s="138"/>
      <c r="D14" s="138"/>
      <c r="E14" s="139"/>
      <c r="F14" s="2"/>
    </row>
    <row r="15" spans="1:6" s="68" customFormat="1" ht="11.25" hidden="1" customHeight="1" x14ac:dyDescent="0.2">
      <c r="A15" s="115"/>
      <c r="B15" s="112"/>
      <c r="C15" s="116"/>
      <c r="D15" s="116"/>
      <c r="E15" s="117"/>
      <c r="F15" s="2"/>
    </row>
    <row r="16" spans="1:6" ht="34.5" customHeight="1" x14ac:dyDescent="0.2">
      <c r="A16" s="69" t="s">
        <v>93</v>
      </c>
      <c r="B16" s="78">
        <f>SUM(B11:B15)</f>
        <v>0</v>
      </c>
      <c r="C16" s="85" t="str">
        <f>IF(SUBTOTAL(3,B11:B15)=SUBTOTAL(103,B11:B15),'Summary and sign-off'!$A$48,'Summary and sign-off'!$A$49)</f>
        <v>Check - there are no hidden rows with data</v>
      </c>
      <c r="D16" s="152" t="str">
        <f>IF('Summary and sign-off'!F58='Summary and sign-off'!F54,'Summary and sign-off'!A51,'Summary and sign-off'!A50)</f>
        <v>Check - each entry provides sufficient information</v>
      </c>
      <c r="E16" s="152"/>
      <c r="F16" s="2"/>
    </row>
    <row r="17" spans="1:6" x14ac:dyDescent="0.2">
      <c r="A17" s="21"/>
      <c r="B17" s="20"/>
      <c r="C17" s="20"/>
      <c r="D17" s="20"/>
      <c r="E17" s="20"/>
      <c r="F17" s="38"/>
    </row>
    <row r="18" spans="1:6" x14ac:dyDescent="0.2">
      <c r="A18" s="21" t="s">
        <v>24</v>
      </c>
      <c r="B18" s="22"/>
      <c r="C18" s="27"/>
      <c r="D18" s="20"/>
      <c r="E18" s="20"/>
      <c r="F18" s="38"/>
    </row>
    <row r="19" spans="1:6" ht="12.75" customHeight="1" x14ac:dyDescent="0.2">
      <c r="A19" s="23" t="s">
        <v>94</v>
      </c>
      <c r="B19" s="23"/>
      <c r="C19" s="23"/>
      <c r="D19" s="23"/>
      <c r="E19" s="23"/>
      <c r="F19" s="38"/>
    </row>
    <row r="20" spans="1:6" x14ac:dyDescent="0.2">
      <c r="A20" s="23" t="s">
        <v>95</v>
      </c>
      <c r="B20" s="31"/>
      <c r="C20" s="43"/>
      <c r="D20" s="44"/>
      <c r="E20" s="44"/>
      <c r="F20" s="38"/>
    </row>
    <row r="21" spans="1:6" x14ac:dyDescent="0.2">
      <c r="A21" s="23" t="s">
        <v>30</v>
      </c>
      <c r="B21" s="25"/>
      <c r="C21" s="26"/>
      <c r="D21" s="26"/>
      <c r="E21" s="26"/>
      <c r="F21" s="27"/>
    </row>
    <row r="22" spans="1:6" x14ac:dyDescent="0.2">
      <c r="A22" s="31" t="s">
        <v>96</v>
      </c>
      <c r="B22" s="31"/>
      <c r="C22" s="43"/>
      <c r="D22" s="43"/>
      <c r="E22" s="43"/>
      <c r="F22" s="38"/>
    </row>
    <row r="23" spans="1:6" ht="12.75" customHeight="1" x14ac:dyDescent="0.2">
      <c r="A23" s="31" t="s">
        <v>97</v>
      </c>
      <c r="B23" s="31"/>
      <c r="C23" s="45"/>
      <c r="D23" s="45"/>
      <c r="E23" s="33"/>
      <c r="F23" s="38"/>
    </row>
    <row r="24" spans="1:6" x14ac:dyDescent="0.2">
      <c r="A24" s="20"/>
      <c r="B24" s="20"/>
      <c r="C24" s="20"/>
      <c r="D24" s="20"/>
      <c r="E24" s="20"/>
      <c r="F24" s="38"/>
    </row>
    <row r="32" spans="1:6" x14ac:dyDescent="0.2"/>
    <row r="44" x14ac:dyDescent="0.2"/>
    <row r="45" x14ac:dyDescent="0.2"/>
    <row r="46" x14ac:dyDescent="0.2"/>
    <row r="47" x14ac:dyDescent="0.2"/>
    <row r="48" x14ac:dyDescent="0.2"/>
    <row r="49" x14ac:dyDescent="0.2"/>
    <row r="50" x14ac:dyDescent="0.2"/>
    <row r="51" x14ac:dyDescent="0.2"/>
    <row r="52" x14ac:dyDescent="0.2"/>
  </sheetData>
  <sheetProtection sheet="1" formatCells="0" insertRows="0" deleteRows="0"/>
  <mergeCells count="10">
    <mergeCell ref="D16:E1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00000000-0002-0000-02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sign-off'!$A$29:$A$30</xm:f>
          </x14:formula1>
          <xm:sqref>B7:E7</xm:sqref>
        </x14:dataValidation>
        <x14:dataValidation type="decimal" operator="greaterThan" allowBlank="1" showInputMessage="1" showErrorMessage="1" error="This cell must contain a dollar figure" xr:uid="{00000000-0002-0000-0200-000005000000}">
          <x14:formula1>
            <xm:f>'Summary and sign-off'!$A$47</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M50"/>
  <sheetViews>
    <sheetView topLeftCell="A4" zoomScaleNormal="100" workbookViewId="0">
      <selection activeCell="B14" sqref="B1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48" t="s">
        <v>60</v>
      </c>
      <c r="B1" s="148"/>
      <c r="C1" s="148"/>
      <c r="D1" s="148"/>
      <c r="E1" s="148"/>
      <c r="F1" s="24"/>
    </row>
    <row r="2" spans="1:6" ht="21" customHeight="1" x14ac:dyDescent="0.2">
      <c r="A2" s="4" t="s">
        <v>3</v>
      </c>
      <c r="B2" s="151" t="str">
        <f>'Summary and sign-off'!B2:F2</f>
        <v xml:space="preserve">Ministry of Business, Innovation &amp; Employment </v>
      </c>
      <c r="C2" s="151"/>
      <c r="D2" s="151"/>
      <c r="E2" s="151"/>
      <c r="F2" s="24"/>
    </row>
    <row r="3" spans="1:6" ht="21" customHeight="1" x14ac:dyDescent="0.2">
      <c r="A3" s="4" t="s">
        <v>61</v>
      </c>
      <c r="B3" s="151" t="str">
        <f>'Summary and sign-off'!B3:F3</f>
        <v>Carolyn Tremain</v>
      </c>
      <c r="C3" s="151"/>
      <c r="D3" s="151"/>
      <c r="E3" s="151"/>
      <c r="F3" s="24"/>
    </row>
    <row r="4" spans="1:6" ht="21" customHeight="1" x14ac:dyDescent="0.2">
      <c r="A4" s="4" t="s">
        <v>62</v>
      </c>
      <c r="B4" s="151">
        <f>'Summary and sign-off'!B4:F4</f>
        <v>44378</v>
      </c>
      <c r="C4" s="151"/>
      <c r="D4" s="151"/>
      <c r="E4" s="151"/>
      <c r="F4" s="24"/>
    </row>
    <row r="5" spans="1:6" ht="21" customHeight="1" x14ac:dyDescent="0.2">
      <c r="A5" s="4" t="s">
        <v>63</v>
      </c>
      <c r="B5" s="151">
        <f>'Summary and sign-off'!B5:F5</f>
        <v>44742</v>
      </c>
      <c r="C5" s="151"/>
      <c r="D5" s="151"/>
      <c r="E5" s="151"/>
      <c r="F5" s="24"/>
    </row>
    <row r="6" spans="1:6" ht="21" customHeight="1" x14ac:dyDescent="0.2">
      <c r="A6" s="4" t="s">
        <v>64</v>
      </c>
      <c r="B6" s="146" t="s">
        <v>31</v>
      </c>
      <c r="C6" s="146"/>
      <c r="D6" s="146"/>
      <c r="E6" s="146"/>
      <c r="F6" s="34"/>
    </row>
    <row r="7" spans="1:6" ht="21" customHeight="1" x14ac:dyDescent="0.2">
      <c r="A7" s="4" t="s">
        <v>7</v>
      </c>
      <c r="B7" s="146" t="s">
        <v>34</v>
      </c>
      <c r="C7" s="146"/>
      <c r="D7" s="146"/>
      <c r="E7" s="146"/>
      <c r="F7" s="34"/>
    </row>
    <row r="8" spans="1:6" ht="35.25" customHeight="1" x14ac:dyDescent="0.2">
      <c r="A8" s="155" t="s">
        <v>98</v>
      </c>
      <c r="B8" s="155"/>
      <c r="C8" s="162"/>
      <c r="D8" s="162"/>
      <c r="E8" s="162"/>
      <c r="F8" s="24"/>
    </row>
    <row r="9" spans="1:6" ht="35.25" customHeight="1" x14ac:dyDescent="0.2">
      <c r="A9" s="163" t="s">
        <v>99</v>
      </c>
      <c r="B9" s="164"/>
      <c r="C9" s="164"/>
      <c r="D9" s="164"/>
      <c r="E9" s="164"/>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33"/>
      <c r="B12" s="134"/>
      <c r="C12" s="138"/>
      <c r="D12" s="138"/>
      <c r="E12" s="139"/>
      <c r="F12" s="3"/>
    </row>
    <row r="13" spans="1:6" s="68" customFormat="1" x14ac:dyDescent="0.2">
      <c r="A13" s="133" t="s">
        <v>125</v>
      </c>
      <c r="B13" s="134">
        <v>410.18</v>
      </c>
      <c r="C13" s="138" t="s">
        <v>121</v>
      </c>
      <c r="D13" s="138" t="s">
        <v>122</v>
      </c>
      <c r="E13" s="139"/>
      <c r="F13" s="3"/>
    </row>
    <row r="14" spans="1:6" s="68" customFormat="1" x14ac:dyDescent="0.2">
      <c r="A14" s="133"/>
      <c r="B14" s="134"/>
      <c r="C14" s="138"/>
      <c r="D14" s="138"/>
      <c r="E14" s="139"/>
      <c r="F14" s="3"/>
    </row>
    <row r="15" spans="1:6" s="68" customFormat="1" x14ac:dyDescent="0.2">
      <c r="A15" s="137"/>
      <c r="B15" s="134"/>
      <c r="C15" s="138"/>
      <c r="D15" s="138"/>
      <c r="E15" s="139"/>
      <c r="F15" s="3"/>
    </row>
    <row r="16" spans="1:6" s="68" customFormat="1" hidden="1" x14ac:dyDescent="0.2">
      <c r="A16" s="115"/>
      <c r="B16" s="112"/>
      <c r="C16" s="116"/>
      <c r="D16" s="116"/>
      <c r="E16" s="117"/>
      <c r="F16" s="3"/>
    </row>
    <row r="17" spans="1:6" ht="34.5" customHeight="1" x14ac:dyDescent="0.2">
      <c r="A17" s="69" t="s">
        <v>102</v>
      </c>
      <c r="B17" s="78">
        <f>SUM(B11:B16)</f>
        <v>410.18</v>
      </c>
      <c r="C17" s="85" t="str">
        <f>IF(SUBTOTAL(3,B11:B16)=SUBTOTAL(103,B11:B16),'Summary and sign-off'!$A$48,'Summary and sign-off'!$A$49)</f>
        <v>Check - there are no hidden rows with data</v>
      </c>
      <c r="D17" s="152" t="str">
        <f>IF('Summary and sign-off'!F59='Summary and sign-off'!F54,'Summary and sign-off'!A51,'Summary and sign-off'!A50)</f>
        <v>Check - each entry provides sufficient information</v>
      </c>
      <c r="E17" s="152"/>
      <c r="F17" s="37"/>
    </row>
    <row r="18" spans="1:6" ht="14.1" customHeight="1" x14ac:dyDescent="0.2">
      <c r="A18" s="38"/>
      <c r="B18" s="27"/>
      <c r="C18" s="20"/>
      <c r="D18" s="20"/>
      <c r="E18" s="20"/>
      <c r="F18" s="24"/>
    </row>
    <row r="19" spans="1:6" x14ac:dyDescent="0.2">
      <c r="A19" s="21" t="s">
        <v>103</v>
      </c>
      <c r="B19" s="20"/>
      <c r="C19" s="20"/>
      <c r="D19" s="20"/>
      <c r="E19" s="20"/>
      <c r="F19" s="24"/>
    </row>
    <row r="20" spans="1:6" ht="12.6" customHeight="1" x14ac:dyDescent="0.2">
      <c r="A20" s="23" t="s">
        <v>82</v>
      </c>
      <c r="B20" s="20"/>
      <c r="C20" s="20"/>
      <c r="D20" s="20"/>
      <c r="E20" s="20"/>
      <c r="F20" s="24"/>
    </row>
    <row r="21" spans="1:6" x14ac:dyDescent="0.2">
      <c r="A21" s="23" t="s">
        <v>30</v>
      </c>
      <c r="B21" s="25"/>
      <c r="C21" s="26"/>
      <c r="D21" s="26"/>
      <c r="E21" s="26"/>
      <c r="F21" s="27"/>
    </row>
    <row r="22" spans="1:6" x14ac:dyDescent="0.2">
      <c r="A22" s="31" t="s">
        <v>96</v>
      </c>
      <c r="B22" s="32"/>
      <c r="C22" s="27"/>
      <c r="D22" s="27"/>
      <c r="E22" s="27"/>
      <c r="F22" s="27"/>
    </row>
    <row r="23" spans="1:6" ht="12.75" customHeight="1" x14ac:dyDescent="0.2">
      <c r="A23" s="31" t="s">
        <v>97</v>
      </c>
      <c r="B23" s="39"/>
      <c r="C23" s="33"/>
      <c r="D23" s="33"/>
      <c r="E23" s="33"/>
      <c r="F23" s="33"/>
    </row>
    <row r="24" spans="1:6" x14ac:dyDescent="0.2">
      <c r="A24" s="38"/>
      <c r="B24" s="40"/>
      <c r="C24" s="20"/>
      <c r="D24" s="20"/>
      <c r="E24" s="20"/>
      <c r="F24" s="38"/>
    </row>
    <row r="25" spans="1:6" hidden="1" x14ac:dyDescent="0.2">
      <c r="A25" s="20"/>
      <c r="B25" s="20"/>
      <c r="C25" s="20"/>
      <c r="D25" s="20"/>
      <c r="E25" s="38"/>
    </row>
    <row r="26" spans="1:6" ht="12.75" hidden="1" customHeight="1" x14ac:dyDescent="0.2"/>
    <row r="27" spans="1:6" hidden="1" x14ac:dyDescent="0.2">
      <c r="A27" s="41"/>
      <c r="B27" s="41"/>
      <c r="C27" s="41"/>
      <c r="D27" s="41"/>
      <c r="E27" s="41"/>
      <c r="F27" s="24"/>
    </row>
    <row r="28" spans="1:6" hidden="1" x14ac:dyDescent="0.2">
      <c r="A28" s="41"/>
      <c r="B28" s="41"/>
      <c r="C28" s="41"/>
      <c r="D28" s="41"/>
      <c r="E28" s="41"/>
      <c r="F28" s="24"/>
    </row>
    <row r="29" spans="1:6" hidden="1" x14ac:dyDescent="0.2">
      <c r="A29" s="41"/>
      <c r="B29" s="41"/>
      <c r="C29" s="41"/>
      <c r="D29" s="41"/>
      <c r="E29" s="41"/>
      <c r="F29" s="24"/>
    </row>
    <row r="30" spans="1:6" hidden="1" x14ac:dyDescent="0.2">
      <c r="A30" s="41"/>
      <c r="B30" s="41"/>
      <c r="C30" s="41"/>
      <c r="D30" s="41"/>
      <c r="E30" s="41"/>
      <c r="F30" s="24"/>
    </row>
    <row r="31" spans="1:6" hidden="1" x14ac:dyDescent="0.2">
      <c r="A31" s="41"/>
      <c r="B31" s="41"/>
      <c r="C31" s="41"/>
      <c r="D31" s="41"/>
      <c r="E31" s="41"/>
      <c r="F31" s="24"/>
    </row>
    <row r="43" x14ac:dyDescent="0.2"/>
    <row r="44" x14ac:dyDescent="0.2"/>
    <row r="45" x14ac:dyDescent="0.2"/>
    <row r="46" x14ac:dyDescent="0.2"/>
    <row r="47" x14ac:dyDescent="0.2"/>
    <row r="48" x14ac:dyDescent="0.2"/>
    <row r="49" x14ac:dyDescent="0.2"/>
    <row r="50" x14ac:dyDescent="0.2"/>
  </sheetData>
  <sheetProtection sheet="1" formatCells="0" insertRows="0" deleteRows="0"/>
  <mergeCells count="10">
    <mergeCell ref="D17:E1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sign-off'!$A$29:$A$30</xm:f>
          </x14:formula1>
          <xm:sqref>B7:E7</xm:sqref>
        </x14:dataValidation>
        <x14:dataValidation type="decimal" operator="greaterThan" allowBlank="1" showInputMessage="1" showErrorMessage="1" error="This cell must contain a dollar figure" xr:uid="{00000000-0002-0000-0300-000005000000}">
          <x14:formula1>
            <xm:f>'Summary and sign-off'!$A$47</xm:f>
          </x14:formula1>
          <xm:sqref>B11:B16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pageSetUpPr fitToPage="1"/>
  </sheetPr>
  <dimension ref="A1:J80"/>
  <sheetViews>
    <sheetView zoomScaleNormal="100" workbookViewId="0">
      <selection activeCell="B13" sqref="B13"/>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48" t="s">
        <v>104</v>
      </c>
      <c r="B1" s="148"/>
      <c r="C1" s="148"/>
      <c r="D1" s="148"/>
      <c r="E1" s="148"/>
      <c r="F1" s="148"/>
    </row>
    <row r="2" spans="1:6" ht="21" customHeight="1" x14ac:dyDescent="0.2">
      <c r="A2" s="4" t="s">
        <v>3</v>
      </c>
      <c r="B2" s="151" t="str">
        <f>'Summary and sign-off'!B2:F2</f>
        <v xml:space="preserve">Ministry of Business, Innovation &amp; Employment </v>
      </c>
      <c r="C2" s="151"/>
      <c r="D2" s="151"/>
      <c r="E2" s="151"/>
      <c r="F2" s="151"/>
    </row>
    <row r="3" spans="1:6" ht="21" customHeight="1" x14ac:dyDescent="0.2">
      <c r="A3" s="4" t="s">
        <v>61</v>
      </c>
      <c r="B3" s="151" t="str">
        <f>'Summary and sign-off'!B3:F3</f>
        <v>Carolyn Tremain</v>
      </c>
      <c r="C3" s="151"/>
      <c r="D3" s="151"/>
      <c r="E3" s="151"/>
      <c r="F3" s="151"/>
    </row>
    <row r="4" spans="1:6" ht="21" customHeight="1" x14ac:dyDescent="0.2">
      <c r="A4" s="4" t="s">
        <v>62</v>
      </c>
      <c r="B4" s="151">
        <f>'Summary and sign-off'!B4:F4</f>
        <v>44378</v>
      </c>
      <c r="C4" s="151"/>
      <c r="D4" s="151"/>
      <c r="E4" s="151"/>
      <c r="F4" s="151"/>
    </row>
    <row r="5" spans="1:6" ht="21" customHeight="1" x14ac:dyDescent="0.2">
      <c r="A5" s="4" t="s">
        <v>63</v>
      </c>
      <c r="B5" s="151">
        <f>'Summary and sign-off'!B5:F5</f>
        <v>44742</v>
      </c>
      <c r="C5" s="151"/>
      <c r="D5" s="151"/>
      <c r="E5" s="151"/>
      <c r="F5" s="151"/>
    </row>
    <row r="6" spans="1:6" ht="21" customHeight="1" x14ac:dyDescent="0.2">
      <c r="A6" s="4" t="s">
        <v>105</v>
      </c>
      <c r="B6" s="146" t="s">
        <v>31</v>
      </c>
      <c r="C6" s="146"/>
      <c r="D6" s="146"/>
      <c r="E6" s="146"/>
      <c r="F6" s="146"/>
    </row>
    <row r="7" spans="1:6" ht="21" customHeight="1" x14ac:dyDescent="0.2">
      <c r="A7" s="4" t="s">
        <v>7</v>
      </c>
      <c r="B7" s="146" t="s">
        <v>34</v>
      </c>
      <c r="C7" s="146"/>
      <c r="D7" s="146"/>
      <c r="E7" s="146"/>
      <c r="F7" s="146"/>
    </row>
    <row r="8" spans="1:6" ht="36" customHeight="1" x14ac:dyDescent="0.2">
      <c r="A8" s="155" t="s">
        <v>106</v>
      </c>
      <c r="B8" s="155"/>
      <c r="C8" s="155"/>
      <c r="D8" s="155"/>
      <c r="E8" s="155"/>
      <c r="F8" s="155"/>
    </row>
    <row r="9" spans="1:6" ht="36" customHeight="1" x14ac:dyDescent="0.2">
      <c r="A9" s="163" t="s">
        <v>107</v>
      </c>
      <c r="B9" s="164"/>
      <c r="C9" s="164"/>
      <c r="D9" s="164"/>
      <c r="E9" s="164"/>
      <c r="F9" s="164"/>
    </row>
    <row r="10" spans="1:6" ht="39" customHeight="1" x14ac:dyDescent="0.2">
      <c r="A10" s="35" t="s">
        <v>68</v>
      </c>
      <c r="B10" s="128" t="s">
        <v>108</v>
      </c>
      <c r="C10" s="128" t="s">
        <v>109</v>
      </c>
      <c r="D10" s="128" t="s">
        <v>110</v>
      </c>
      <c r="E10" s="128" t="s">
        <v>111</v>
      </c>
      <c r="F10" s="128" t="s">
        <v>112</v>
      </c>
    </row>
    <row r="11" spans="1:6" s="68" customFormat="1" hidden="1" x14ac:dyDescent="0.2">
      <c r="A11" s="111"/>
      <c r="B11" s="116"/>
      <c r="C11" s="118"/>
      <c r="D11" s="116"/>
      <c r="E11" s="119"/>
      <c r="F11" s="117"/>
    </row>
    <row r="12" spans="1:6" s="68" customFormat="1" x14ac:dyDescent="0.2">
      <c r="A12" s="133"/>
      <c r="B12" s="140"/>
      <c r="C12" s="141"/>
      <c r="D12" s="140"/>
      <c r="E12" s="142"/>
      <c r="F12" s="143"/>
    </row>
    <row r="13" spans="1:6" s="68" customFormat="1" x14ac:dyDescent="0.2">
      <c r="A13" s="133">
        <v>44406</v>
      </c>
      <c r="B13" s="140" t="s">
        <v>126</v>
      </c>
      <c r="C13" s="141" t="s">
        <v>48</v>
      </c>
      <c r="D13" s="140" t="s">
        <v>127</v>
      </c>
      <c r="E13" s="142" t="s">
        <v>46</v>
      </c>
      <c r="F13" s="143"/>
    </row>
    <row r="14" spans="1:6" s="68" customFormat="1" ht="51" x14ac:dyDescent="0.2">
      <c r="A14" s="133">
        <v>44470</v>
      </c>
      <c r="B14" s="140" t="s">
        <v>128</v>
      </c>
      <c r="C14" s="141" t="s">
        <v>47</v>
      </c>
      <c r="D14" s="140" t="s">
        <v>129</v>
      </c>
      <c r="E14" s="142" t="s">
        <v>42</v>
      </c>
      <c r="F14" s="143" t="s">
        <v>130</v>
      </c>
    </row>
    <row r="15" spans="1:6" s="68" customFormat="1" x14ac:dyDescent="0.2">
      <c r="A15" s="133">
        <v>44540</v>
      </c>
      <c r="B15" s="140" t="s">
        <v>168</v>
      </c>
      <c r="C15" s="141" t="s">
        <v>48</v>
      </c>
      <c r="D15" s="140" t="s">
        <v>169</v>
      </c>
      <c r="E15" s="142" t="s">
        <v>46</v>
      </c>
      <c r="F15" s="143"/>
    </row>
    <row r="16" spans="1:6" s="68" customFormat="1" x14ac:dyDescent="0.2">
      <c r="A16" s="133">
        <v>44735</v>
      </c>
      <c r="B16" s="140" t="s">
        <v>166</v>
      </c>
      <c r="C16" s="141" t="s">
        <v>48</v>
      </c>
      <c r="D16" s="140" t="s">
        <v>167</v>
      </c>
      <c r="E16" s="142" t="s">
        <v>46</v>
      </c>
      <c r="F16" s="143"/>
    </row>
    <row r="17" spans="1:7" s="68" customFormat="1" x14ac:dyDescent="0.2">
      <c r="A17" s="133"/>
      <c r="B17" s="140"/>
      <c r="C17" s="141"/>
      <c r="D17" s="140"/>
      <c r="E17" s="142"/>
      <c r="F17" s="143"/>
    </row>
    <row r="18" spans="1:7" s="68" customFormat="1" hidden="1" x14ac:dyDescent="0.2">
      <c r="A18" s="111"/>
      <c r="B18" s="116"/>
      <c r="C18" s="118"/>
      <c r="D18" s="116"/>
      <c r="E18" s="119"/>
      <c r="F18" s="117"/>
    </row>
    <row r="19" spans="1:7" ht="34.5" customHeight="1" x14ac:dyDescent="0.2">
      <c r="A19" s="129" t="s">
        <v>113</v>
      </c>
      <c r="B19" s="130" t="s">
        <v>114</v>
      </c>
      <c r="C19" s="131">
        <f>C20+C21</f>
        <v>4</v>
      </c>
      <c r="D19" s="132" t="str">
        <f>IF(SUBTOTAL(3,C11:C18)=SUBTOTAL(103,C11:C18),'Summary and sign-off'!$A$48,'Summary and sign-off'!$A$49)</f>
        <v>Check - there are no hidden rows with data</v>
      </c>
      <c r="E19" s="152" t="str">
        <f>IF('Summary and sign-off'!F60='Summary and sign-off'!F54,'Summary and sign-off'!A52,'Summary and sign-off'!A50)</f>
        <v>Check - each entry provides sufficient information</v>
      </c>
      <c r="F19" s="152"/>
      <c r="G19" s="68"/>
    </row>
    <row r="20" spans="1:7" ht="25.5" customHeight="1" x14ac:dyDescent="0.25">
      <c r="A20" s="70"/>
      <c r="B20" s="71" t="s">
        <v>47</v>
      </c>
      <c r="C20" s="72">
        <f>COUNTIF(C11:C18,'Summary and sign-off'!A45)</f>
        <v>1</v>
      </c>
      <c r="D20" s="17"/>
      <c r="E20" s="18"/>
      <c r="F20" s="19"/>
    </row>
    <row r="21" spans="1:7" ht="25.5" customHeight="1" x14ac:dyDescent="0.25">
      <c r="A21" s="70"/>
      <c r="B21" s="71" t="s">
        <v>48</v>
      </c>
      <c r="C21" s="72">
        <f>COUNTIF(C11:C18,'Summary and sign-off'!A46)</f>
        <v>3</v>
      </c>
      <c r="D21" s="17"/>
      <c r="E21" s="18"/>
      <c r="F21" s="19"/>
    </row>
    <row r="22" spans="1:7" x14ac:dyDescent="0.2">
      <c r="A22" s="20"/>
      <c r="B22" s="21"/>
      <c r="C22" s="20"/>
      <c r="D22" s="22"/>
      <c r="E22" s="22"/>
      <c r="F22" s="20"/>
    </row>
    <row r="23" spans="1:7" x14ac:dyDescent="0.2">
      <c r="A23" s="21" t="s">
        <v>103</v>
      </c>
      <c r="B23" s="21"/>
      <c r="C23" s="21"/>
      <c r="D23" s="21"/>
      <c r="E23" s="21"/>
      <c r="F23" s="21"/>
    </row>
    <row r="24" spans="1:7" ht="12.6" customHeight="1" x14ac:dyDescent="0.2">
      <c r="A24" s="23" t="s">
        <v>82</v>
      </c>
      <c r="B24" s="20"/>
      <c r="C24" s="20"/>
      <c r="D24" s="20"/>
      <c r="E24" s="20"/>
      <c r="F24" s="24"/>
    </row>
    <row r="25" spans="1:7" x14ac:dyDescent="0.2">
      <c r="A25" s="23" t="s">
        <v>30</v>
      </c>
      <c r="B25" s="25"/>
      <c r="C25" s="26"/>
      <c r="D25" s="26"/>
      <c r="E25" s="26"/>
      <c r="F25" s="27"/>
    </row>
    <row r="26" spans="1:7" x14ac:dyDescent="0.2">
      <c r="A26" s="23" t="s">
        <v>115</v>
      </c>
      <c r="B26" s="28"/>
      <c r="C26" s="28"/>
      <c r="D26" s="28"/>
      <c r="E26" s="28"/>
      <c r="F26" s="28"/>
    </row>
    <row r="27" spans="1:7" ht="12.75" customHeight="1" x14ac:dyDescent="0.2">
      <c r="A27" s="23" t="s">
        <v>116</v>
      </c>
      <c r="B27" s="20"/>
      <c r="C27" s="20"/>
      <c r="D27" s="20"/>
      <c r="E27" s="20"/>
      <c r="F27" s="20"/>
    </row>
    <row r="28" spans="1:7" ht="12.95" customHeight="1" x14ac:dyDescent="0.2">
      <c r="A28" s="29" t="s">
        <v>117</v>
      </c>
      <c r="B28" s="30"/>
      <c r="C28" s="30"/>
      <c r="D28" s="30"/>
      <c r="E28" s="30"/>
      <c r="F28" s="30"/>
    </row>
    <row r="29" spans="1:7" x14ac:dyDescent="0.2">
      <c r="A29" s="31" t="s">
        <v>118</v>
      </c>
      <c r="B29" s="32"/>
      <c r="C29" s="27"/>
      <c r="D29" s="27"/>
      <c r="E29" s="27"/>
      <c r="F29" s="27"/>
    </row>
    <row r="30" spans="1:7" ht="12.75" customHeight="1" x14ac:dyDescent="0.2">
      <c r="A30" s="31" t="s">
        <v>97</v>
      </c>
      <c r="B30" s="23"/>
      <c r="C30" s="33"/>
      <c r="D30" s="33"/>
      <c r="E30" s="33"/>
      <c r="F30" s="33"/>
    </row>
    <row r="31" spans="1:7" ht="12.75" customHeight="1" x14ac:dyDescent="0.2">
      <c r="A31" s="23"/>
      <c r="B31" s="23"/>
      <c r="C31" s="33"/>
      <c r="D31" s="33"/>
      <c r="E31" s="33"/>
      <c r="F31" s="33"/>
    </row>
    <row r="32" spans="1:7" ht="12.75" hidden="1" customHeight="1" x14ac:dyDescent="0.2">
      <c r="A32" s="23"/>
      <c r="B32" s="23"/>
      <c r="C32" s="33"/>
      <c r="D32" s="33"/>
      <c r="E32" s="33"/>
      <c r="F32" s="33"/>
    </row>
    <row r="33" spans="1:6" x14ac:dyDescent="0.2"/>
    <row r="34" spans="1:6" x14ac:dyDescent="0.2"/>
    <row r="35" spans="1:6" hidden="1" x14ac:dyDescent="0.2">
      <c r="A35" s="21"/>
      <c r="B35" s="21"/>
      <c r="C35" s="21"/>
      <c r="D35" s="21"/>
      <c r="E35" s="21"/>
      <c r="F35" s="21"/>
    </row>
    <row r="36" spans="1:6" hidden="1" x14ac:dyDescent="0.2">
      <c r="A36" s="21"/>
      <c r="B36" s="21"/>
      <c r="C36" s="21"/>
      <c r="D36" s="21"/>
      <c r="E36" s="21"/>
      <c r="F36" s="21"/>
    </row>
    <row r="37" spans="1:6" hidden="1" x14ac:dyDescent="0.2">
      <c r="A37" s="21"/>
      <c r="B37" s="21"/>
      <c r="C37" s="21"/>
      <c r="D37" s="21"/>
      <c r="E37" s="21"/>
      <c r="F37" s="21"/>
    </row>
    <row r="38" spans="1:6" hidden="1" x14ac:dyDescent="0.2">
      <c r="A38" s="21"/>
      <c r="B38" s="21"/>
      <c r="C38" s="21"/>
      <c r="D38" s="21"/>
      <c r="E38" s="21"/>
      <c r="F38" s="21"/>
    </row>
    <row r="39" spans="1:6" hidden="1" x14ac:dyDescent="0.2">
      <c r="A39" s="21"/>
      <c r="B39" s="21"/>
      <c r="C39" s="21"/>
      <c r="D39" s="21"/>
      <c r="E39" s="21"/>
      <c r="F39" s="21"/>
    </row>
    <row r="40" spans="1:6" x14ac:dyDescent="0.2"/>
    <row r="41" spans="1:6" x14ac:dyDescent="0.2"/>
    <row r="42" spans="1:6" x14ac:dyDescent="0.2"/>
    <row r="43" spans="1:6" x14ac:dyDescent="0.2"/>
    <row r="44" spans="1:6" x14ac:dyDescent="0.2"/>
    <row r="45" spans="1:6" x14ac:dyDescent="0.2"/>
    <row r="46" spans="1:6" x14ac:dyDescent="0.2"/>
    <row r="47" spans="1:6" x14ac:dyDescent="0.2"/>
    <row r="48" spans="1:6" x14ac:dyDescent="0.2"/>
    <row r="49" x14ac:dyDescent="0.2"/>
    <row r="50" x14ac:dyDescent="0.2"/>
    <row r="55" x14ac:dyDescent="0.2"/>
    <row r="60" x14ac:dyDescent="0.2"/>
    <row r="61" x14ac:dyDescent="0.2"/>
    <row r="62" x14ac:dyDescent="0.2"/>
    <row r="63" x14ac:dyDescent="0.2"/>
    <row r="64" x14ac:dyDescent="0.2"/>
    <row r="65" x14ac:dyDescent="0.2"/>
    <row r="66" x14ac:dyDescent="0.2"/>
    <row r="67" x14ac:dyDescent="0.2"/>
    <row r="73" x14ac:dyDescent="0.2"/>
    <row r="74" x14ac:dyDescent="0.2"/>
    <row r="75" x14ac:dyDescent="0.2"/>
    <row r="76" x14ac:dyDescent="0.2"/>
    <row r="77" x14ac:dyDescent="0.2"/>
    <row r="78" x14ac:dyDescent="0.2"/>
    <row r="79" x14ac:dyDescent="0.2"/>
    <row r="80" x14ac:dyDescent="0.2"/>
  </sheetData>
  <sheetProtection sheet="1" formatCells="0" insertRows="0" deleteRows="0"/>
  <dataConsolidate/>
  <mergeCells count="10">
    <mergeCell ref="E19:F1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7"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sign-off'!$A$29:$A$30</xm:f>
          </x14:formula1>
          <xm:sqref>B7:F7</xm:sqref>
        </x14:dataValidation>
        <x14:dataValidation type="list" allowBlank="1" showInputMessage="1" showErrorMessage="1" error="Use the drop down list (at the right of the cell)" xr:uid="{00000000-0002-0000-0400-000005000000}">
          <x14:formula1>
            <xm:f>'Summary and sign-off'!$A$45:$A$46</xm:f>
          </x14:formula1>
          <xm:sqref>C11:C18</xm:sqref>
        </x14:dataValidation>
        <x14:dataValidation type="list" errorStyle="information" operator="greaterThan" allowBlank="1" showInputMessage="1" prompt="Provide specific $ value if possible" xr:uid="{00000000-0002-0000-0400-000006000000}">
          <x14:formula1>
            <xm:f>'Summary and sign-off'!$A$39:$A$44</xm:f>
          </x14:formula1>
          <xm:sqref>E11:E18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12165527-d881-4234-97f9-ee139a3f0c31"/>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Joanna Gell</cp:lastModifiedBy>
  <cp:revision/>
  <cp:lastPrinted>2022-07-20T01:06:15Z</cp:lastPrinted>
  <dcterms:created xsi:type="dcterms:W3CDTF">2010-10-17T20:59:02Z</dcterms:created>
  <dcterms:modified xsi:type="dcterms:W3CDTF">2022-07-20T22:31:23Z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