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d.govt.nz\dfs\personal\homedrive\aki2\wilsons\My Documents\"/>
    </mc:Choice>
  </mc:AlternateContent>
  <bookViews>
    <workbookView xWindow="0" yWindow="600" windowWidth="28800" windowHeight="1231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expenses'!$A$1:$E$23</definedName>
    <definedName name="_xlnm.Print_Area" localSheetId="4">'Gifts and benefits'!$A$1:$F$40</definedName>
    <definedName name="_xlnm.Print_Area" localSheetId="2">Hospitality!$A$1:$E$24</definedName>
    <definedName name="_xlnm.Print_Area" localSheetId="0">'Summary and sign-off'!$A$1:$F$23</definedName>
    <definedName name="_xlnm.Print_Area" localSheetId="1">Travel!$A$1:$E$116</definedName>
  </definedNames>
  <calcPr calcId="162913"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4" l="1"/>
  <c r="C17" i="3"/>
  <c r="C17" i="2"/>
  <c r="C84" i="1"/>
  <c r="C105" i="1"/>
  <c r="C18" i="1"/>
  <c r="B6" i="13" l="1"/>
  <c r="E60" i="13"/>
  <c r="C60" i="13"/>
  <c r="C31" i="4"/>
  <c r="C30" i="4"/>
  <c r="B60" i="13" l="1"/>
  <c r="B59" i="13"/>
  <c r="D59" i="13"/>
  <c r="B58" i="13"/>
  <c r="D58" i="13"/>
  <c r="D57" i="13"/>
  <c r="B57" i="13"/>
  <c r="D56" i="13"/>
  <c r="B56" i="13"/>
  <c r="D55" i="13"/>
  <c r="B55" i="13"/>
  <c r="B2" i="4"/>
  <c r="B3" i="4"/>
  <c r="B2" i="3"/>
  <c r="B3" i="3"/>
  <c r="B2" i="2"/>
  <c r="B3" i="2"/>
  <c r="B2" i="1"/>
  <c r="B3" i="1"/>
  <c r="F58" i="13" l="1"/>
  <c r="D17" i="2" s="1"/>
  <c r="F60" i="13"/>
  <c r="E29" i="4" s="1"/>
  <c r="F59" i="13"/>
  <c r="D17" i="3" s="1"/>
  <c r="F57" i="13"/>
  <c r="D105" i="1" s="1"/>
  <c r="F56" i="13"/>
  <c r="D84" i="1" s="1"/>
  <c r="F55" i="13"/>
  <c r="D18" i="1" s="1"/>
  <c r="C13" i="13"/>
  <c r="C12" i="13"/>
  <c r="C11" i="13"/>
  <c r="C16" i="13" l="1"/>
  <c r="C17" i="13"/>
  <c r="B5" i="4" l="1"/>
  <c r="B4" i="4"/>
  <c r="B5" i="3"/>
  <c r="B4" i="3"/>
  <c r="B5" i="2"/>
  <c r="B4" i="2"/>
  <c r="B5" i="1"/>
  <c r="B4" i="1"/>
  <c r="C15" i="13" l="1"/>
  <c r="F12" i="13" l="1"/>
  <c r="C29" i="4"/>
  <c r="F11" i="13" s="1"/>
  <c r="F13" i="13" l="1"/>
  <c r="B105" i="1"/>
  <c r="B17" i="13" s="1"/>
  <c r="B84" i="1"/>
  <c r="B16" i="13" s="1"/>
  <c r="B18" i="1"/>
  <c r="B15" i="13" s="1"/>
  <c r="B17" i="3" l="1"/>
  <c r="B13" i="13" s="1"/>
  <c r="B17" i="2"/>
  <c r="B12" i="13" s="1"/>
  <c r="B11" i="13" l="1"/>
  <c r="B107"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1" authorId="0" shapeId="0">
      <text>
        <r>
          <rPr>
            <sz val="9"/>
            <color indexed="81"/>
            <rFont val="Tahoma"/>
            <family val="2"/>
          </rPr>
          <t xml:space="preserve">
Insert additional rows as needed:
- 'right click' on a row number (left of screen)
- select 'Insert' (this will insert a row above it)
</t>
        </r>
      </text>
    </comment>
    <comment ref="A8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<sst xmlns="http://schemas.openxmlformats.org/spreadsheetml/2006/main" count="458" uniqueCount="245">
  <si>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</si>
  <si>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</si>
  <si>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</si>
  <si>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</si>
  <si>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</si>
  <si>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</si>
  <si>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</si>
  <si>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</si>
  <si>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</si>
  <si>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</si>
  <si>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</si>
  <si>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</si>
  <si>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</si>
  <si>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</si>
  <si>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</si>
  <si>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</si>
  <si>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</si>
  <si>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</si>
  <si>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</si>
  <si>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</si>
  <si>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</si>
  <si>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</si>
  <si>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</si>
  <si>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</si>
  <si>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</si>
  <si>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</si>
  <si>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</si>
  <si>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</si>
  <si>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</si>
  <si>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</si>
  <si>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</si>
  <si>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</si>
  <si>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</si>
  <si>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</si>
  <si>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</si>
  <si>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</si>
  <si>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</si>
  <si>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</si>
  <si>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</si>
  <si>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</si>
  <si>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</si>
  <si>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</si>
  <si>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</si>
  <si>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</si>
  <si>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</si>
  <si>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</si>
  <si>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</si>
  <si>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</si>
  <si>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</si>
  <si>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</si>
  <si>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</si>
  <si>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</si>
  <si>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</si>
  <si>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</si>
  <si>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</si>
  <si>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</si>
  <si>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</si>
  <si>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</si>
  <si>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</si>
  <si>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</si>
  <si>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</si>
  <si>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</si>
  <si>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</si>
  <si>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</si>
  <si>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</si>
  <si>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</si>
  <si>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</si>
  <si>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</si>
  <si>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</si>
  <si>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</si>
  <si>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</si>
  <si>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</si>
  <si>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</si>
  <si>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</si>
  <si>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</si>
  <si>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</si>
  <si>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</si>
  <si>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</si>
  <si>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</si>
  <si>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</si>
  <si>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</si>
  <si>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</si>
  <si>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</si>
  <si>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</si>
  <si>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</si>
  <si>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</si>
  <si>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</si>
  <si>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</si>
  <si>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</si>
  <si>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</si>
  <si>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</si>
  <si>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</si>
  <si>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</si>
  <si>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</si>
  <si>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</si>
  <si>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</si>
  <si>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</si>
  <si>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</si>
  <si>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</si>
  <si>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</si>
  <si>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</si>
  <si>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</si>
  <si>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</si>
  <si>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</si>
  <si>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</si>
  <si>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</si>
  <si>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</si>
  <si>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</si>
  <si>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</si>
  <si>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</si>
  <si>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</si>
  <si>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</si>
  <si>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</si>
  <si>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</si>
  <si>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</si>
  <si>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</si>
  <si>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</si>
  <si>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</si>
  <si>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</si>
  <si>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</si>
  <si>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Dinner for 17</t>
  </si>
  <si>
    <t>Queenstown</t>
  </si>
  <si>
    <t>1 July-6 July 2020</t>
  </si>
  <si>
    <t>Meeting with Sustainable Finance Forum co-chairs</t>
  </si>
  <si>
    <t>Flights</t>
  </si>
  <si>
    <t>Auckland</t>
  </si>
  <si>
    <t>6-7 July 2020</t>
  </si>
  <si>
    <t>Launch of 'Fit for a Better World: Accelerating our economic potential' - roadmap for food and fibres sector</t>
  </si>
  <si>
    <t>Meeting with Ministers re employment hubs</t>
  </si>
  <si>
    <t xml:space="preserve">8-14 July 2020 </t>
  </si>
  <si>
    <t>23-27 July 2020</t>
  </si>
  <si>
    <t>Meetings with various stakeholders; Auckland staff</t>
  </si>
  <si>
    <t>6-10 August 2020</t>
  </si>
  <si>
    <t xml:space="preserve">Xero Productivity Panel event - 'NZ's multi-billion dollar opportunity' </t>
  </si>
  <si>
    <t>1-6 October 2020</t>
  </si>
  <si>
    <t>19-21 October 2020</t>
  </si>
  <si>
    <t>Managed Isolation workshop with private sector</t>
  </si>
  <si>
    <t>5-6 November 2020</t>
  </si>
  <si>
    <t>Regional visit to Tairawhiti with Public Service Commission</t>
  </si>
  <si>
    <t>Gisborne</t>
  </si>
  <si>
    <t>Hotel</t>
  </si>
  <si>
    <t xml:space="preserve">1-3 December 2020 </t>
  </si>
  <si>
    <t>Business Leaders Health &amp; Safety Forum Governance Group meeting</t>
  </si>
  <si>
    <t>17-22 March 2021</t>
  </si>
  <si>
    <t>Business NZ dinner with business leaders, PM, Ministers</t>
  </si>
  <si>
    <t>29-30 April 2021</t>
  </si>
  <si>
    <t xml:space="preserve">Opotiki Harbour Ministerial announcement </t>
  </si>
  <si>
    <t xml:space="preserve">Tauranga </t>
  </si>
  <si>
    <t>24-25 May 2021</t>
  </si>
  <si>
    <t>Digital Boost Alliance Aotearoa launch</t>
  </si>
  <si>
    <t>Speaking at EDNZ conference</t>
  </si>
  <si>
    <t>Train ticket</t>
  </si>
  <si>
    <t>31 May-2 June 2021</t>
  </si>
  <si>
    <t>Safeguard Health &amp; Safety awards</t>
  </si>
  <si>
    <t>10-11 June 2021</t>
  </si>
  <si>
    <t>SLT Regional Engagement</t>
  </si>
  <si>
    <t>14-16 June 2021</t>
  </si>
  <si>
    <t>Annual national hui on counter-terrorism</t>
  </si>
  <si>
    <t xml:space="preserve">Christchurch </t>
  </si>
  <si>
    <t>14-15 June 2021</t>
  </si>
  <si>
    <t>Meeting with Sustainable Finance Forum co-chairs - MBIE to airport</t>
  </si>
  <si>
    <t>Wellington</t>
  </si>
  <si>
    <t>Meeting with Sustainable Finance Forum co-chairs - Airport to MBIE</t>
  </si>
  <si>
    <t>Taxi</t>
  </si>
  <si>
    <t>Launch of 'Fit for a Better World: Accelerating our economic potential' - roadmap for food and fibres sector - Airport to home</t>
  </si>
  <si>
    <t>Meeting with Ministers re employment hubs - MBIE to airport</t>
  </si>
  <si>
    <t>Meeting with Ministers re employment hubs - Airport to home</t>
  </si>
  <si>
    <t>Meetings with various stakeholders; Auckland staff - MBIE to airport</t>
  </si>
  <si>
    <t>Meetings with various stakeholders; Auckland staff - Airport to MBIE</t>
  </si>
  <si>
    <t>Covid-19 All of Government Response dinner hosted by Governor-General - Home to Government House</t>
  </si>
  <si>
    <t>Covid-19 All of Government Response dinner hosted by Governor-General - Government House to home</t>
  </si>
  <si>
    <t>Xero office to MBIE Auckland office</t>
  </si>
  <si>
    <t>MBIE Auckland office to Xero office</t>
  </si>
  <si>
    <t>Xero Productivity Panel event - Airport to MBIE</t>
  </si>
  <si>
    <t>Xero Productivity Panel event - MBIE to airport</t>
  </si>
  <si>
    <t>Meeting at Pipitea House - taxi from Hunter St to meeting</t>
  </si>
  <si>
    <t>Managed Isolation workshop with private sector - MBIE to airport</t>
  </si>
  <si>
    <t>Managed Isolation workshop with private sector - Airport to MBIE</t>
  </si>
  <si>
    <t>Managed Isolation workshop with private sector - Auckland city to workshop venue (Mangere)</t>
  </si>
  <si>
    <t>Managed Isolation workshop with private sector - Workshop, Mangere to Auckland city</t>
  </si>
  <si>
    <t>Regional visit to Tairawhiti with Public Service Commission - MBIE to airport</t>
  </si>
  <si>
    <t>Meeting with Chairs of Interim Regional Skills Leadership Group - MBIE to Te Papa</t>
  </si>
  <si>
    <t>Business Leaders Health &amp; Safety Forum Governance Group meeting - MBIE to airport</t>
  </si>
  <si>
    <t>Business Leaders Health &amp; Safety Forum Governance Group meeting - Airport to MBIE</t>
  </si>
  <si>
    <t>Business Leaders Health &amp; Safety Forum Governance Group meeting - Meeting venue to Auckland city</t>
  </si>
  <si>
    <t>MBIE to Ministry of Health for meeting</t>
  </si>
  <si>
    <t>MBIE to Pipitea House for meeting</t>
  </si>
  <si>
    <t>Business NZ dinner with business leaders, PM, Ministers - MBIE to airport</t>
  </si>
  <si>
    <t>Business NZ dinner with business leaders, PM, Ministers - Airport to MBIE</t>
  </si>
  <si>
    <t>Business NZ dinner with business leaders, PM, Ministers - venue to home</t>
  </si>
  <si>
    <t>Speaking at Xero event - MBIE to Xero offices</t>
  </si>
  <si>
    <t>Speaking at Xero event - Xero offices to MBIE</t>
  </si>
  <si>
    <t>Function at Government House for Public Service CEs - Home to Government House</t>
  </si>
  <si>
    <t>Function at Government House for Public Service CEs - Government House to home</t>
  </si>
  <si>
    <t>Opotiki Harbour Ministerial announcement - MBIE to airport</t>
  </si>
  <si>
    <t xml:space="preserve">Opotiki Harbour Ministerial announcement - Airport to home </t>
  </si>
  <si>
    <t>Digital Boost Alliance Aotearoa launch - MBIE to airport</t>
  </si>
  <si>
    <t>Digital Boost Alliance Aotearoa launch - Auckland city to launch venue</t>
  </si>
  <si>
    <t>Digital Boost Alliance Aotearoa launch - Venue to airport</t>
  </si>
  <si>
    <t>Digital Boost Alliance Aotearoa launch - Airport to home</t>
  </si>
  <si>
    <t>Speaking at EDNZ conference - MBIE office to airport</t>
  </si>
  <si>
    <t xml:space="preserve">Palmerston North </t>
  </si>
  <si>
    <t>Safeguard Health &amp; Safety awards - MBIE to airport</t>
  </si>
  <si>
    <t>Safeguard Health &amp; Safety awards dinner to home</t>
  </si>
  <si>
    <t>Safetguard Health &amp; Safety awards - airport to MBIE</t>
  </si>
  <si>
    <t>Annual national hui on counter-terrorism - MBIE to airport</t>
  </si>
  <si>
    <t>Annual national hui on counter-terrorism - Airport to hotel</t>
  </si>
  <si>
    <t xml:space="preserve">Annual national hui on counter-terrorism </t>
  </si>
  <si>
    <t>Dinner</t>
  </si>
  <si>
    <t>NZ Security Sector Professional Development dinner</t>
  </si>
  <si>
    <t>Victoria University</t>
  </si>
  <si>
    <t>Fulbright Awards ceremony</t>
  </si>
  <si>
    <t xml:space="preserve">Minister of Foreign Affairs </t>
  </si>
  <si>
    <t>Covid-19 All of Government Response dinner</t>
  </si>
  <si>
    <t>Governor General</t>
  </si>
  <si>
    <t>BRANZ dinner with Board and Construction Sector Accord Steering Group</t>
  </si>
  <si>
    <t>BRANZ</t>
  </si>
  <si>
    <t>Steinlager North v South rugby match</t>
  </si>
  <si>
    <t>NZ Rugby</t>
  </si>
  <si>
    <t>Bledisloe Test match</t>
  </si>
  <si>
    <t>Pen and diary planner</t>
  </si>
  <si>
    <t>Massey University</t>
  </si>
  <si>
    <t>Given as thank you for chairing the Strategic Advisory Board over several years</t>
  </si>
  <si>
    <t>Public Service Day Awards ceremony</t>
  </si>
  <si>
    <t>Public Service Commission</t>
  </si>
  <si>
    <t>Spirit of Service Awards ceremony</t>
  </si>
  <si>
    <t>Accor</t>
  </si>
  <si>
    <t xml:space="preserve">Accor Ruby Jones' Managed Isolation Exhibition &amp; Engagement Event </t>
  </si>
  <si>
    <t>Business NZ</t>
  </si>
  <si>
    <t>CE dinner with PM and Ministers</t>
  </si>
  <si>
    <t xml:space="preserve">Dinner for Public Service CEs  </t>
  </si>
  <si>
    <t>Safeguard Awards dinner</t>
  </si>
  <si>
    <t>Safeguard</t>
  </si>
  <si>
    <t>Phone and data charges</t>
  </si>
  <si>
    <t>1 July 2020-30 June 2021</t>
  </si>
  <si>
    <t>Phone and data costs</t>
  </si>
  <si>
    <t>Meetings with stakeholders - MBIE to airport</t>
  </si>
  <si>
    <t>Meetings with stakeholders - Airport to MBIE</t>
  </si>
  <si>
    <t xml:space="preserve">Meetings with stakeholders </t>
  </si>
  <si>
    <t xml:space="preserve">MBIE Auckland office to meeting with CE, Tourism Industry Assn </t>
  </si>
  <si>
    <t>SLT regional engagement - dinner with Queenstown business, entrepreneurs and education leaders jointly hosted with Queenstown Lakes District Council</t>
  </si>
  <si>
    <t xml:space="preserve">Chief Financial Officer </t>
  </si>
  <si>
    <t>N/A - No overseas travel</t>
  </si>
  <si>
    <t xml:space="preserve">Ministry of Business, Innovation &amp; Employment </t>
  </si>
  <si>
    <t>Attendance at MBIE 'Wall Walk' - NZ's bicultural relations history - Wharewaka to Pipitea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</si>
</sst>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3" sqref="B3:F3"/>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243</v>
      </c>
      <c r="C2" s="149"/>
      <c r="D2" s="149"/>
      <c r="E2" s="149"/>
      <c r="F2" s="149"/>
      <c r="G2" s="46"/>
      <c r="H2" s="46"/>
      <c r="I2" s="46"/>
      <c r="J2" s="46"/>
      <c r="K2" s="46"/>
    </row>
    <row r="3" spans="1:11" ht="21" customHeight="1" x14ac:dyDescent="0.2">
      <c r="A3" s="4" t="s">
        <v>4</v>
      </c>
      <c r="B3" s="149"/>
      <c r="C3" s="149"/>
      <c r="D3" s="149"/>
      <c r="E3" s="149"/>
      <c r="F3" s="149"/>
      <c r="G3" s="46"/>
      <c r="H3" s="46"/>
      <c r="I3" s="46"/>
      <c r="J3" s="46"/>
      <c r="K3" s="46"/>
    </row>
    <row r="4" spans="1:11" ht="21" customHeight="1" x14ac:dyDescent="0.2">
      <c r="A4" s="4" t="s">
        <v>5</v>
      </c>
      <c r="B4" s="150">
        <v>44013</v>
      </c>
      <c r="C4" s="150"/>
      <c r="D4" s="150"/>
      <c r="E4" s="150"/>
      <c r="F4" s="150"/>
      <c r="G4" s="46"/>
      <c r="H4" s="46"/>
      <c r="I4" s="46"/>
      <c r="J4" s="46"/>
      <c r="K4" s="46"/>
    </row>
    <row r="5" spans="1:11" ht="21" customHeight="1" x14ac:dyDescent="0.2">
      <c r="A5" s="4" t="s">
        <v>6</v>
      </c>
      <c r="B5" s="150">
        <v>44377</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241</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10577.239999999996</v>
      </c>
      <c r="C11" s="82" t="str">
        <f>IF(Travel!B6="",A34,Travel!B6)</f>
        <v>Figures include GST (where applicable)</v>
      </c>
      <c r="D11" s="8"/>
      <c r="E11" s="10" t="s">
        <v>17</v>
      </c>
      <c r="F11" s="56">
        <f>'Gifts and benefits'!C29</f>
        <v>13</v>
      </c>
      <c r="G11" s="47"/>
      <c r="H11" s="47"/>
      <c r="I11" s="47"/>
      <c r="J11" s="47"/>
      <c r="K11" s="47"/>
    </row>
    <row r="12" spans="1:11" ht="27.75" customHeight="1" x14ac:dyDescent="0.2">
      <c r="A12" s="10" t="s">
        <v>0</v>
      </c>
      <c r="B12" s="75">
        <f>Hospitality!B17</f>
        <v>1105</v>
      </c>
      <c r="C12" s="82" t="str">
        <f>IF(Hospitality!B6="",A34,Hospitality!B6)</f>
        <v>Figures include GST (where applicable)</v>
      </c>
      <c r="D12" s="8"/>
      <c r="E12" s="10" t="s">
        <v>18</v>
      </c>
      <c r="F12" s="56">
        <f>'Gifts and benefits'!C30</f>
        <v>9</v>
      </c>
      <c r="G12" s="47"/>
      <c r="H12" s="47"/>
      <c r="I12" s="47"/>
      <c r="J12" s="47"/>
      <c r="K12" s="47"/>
    </row>
    <row r="13" spans="1:11" ht="27.75" customHeight="1" x14ac:dyDescent="0.2">
      <c r="A13" s="10" t="s">
        <v>19</v>
      </c>
      <c r="B13" s="75">
        <f>'All other expenses'!B17</f>
        <v>385.19</v>
      </c>
      <c r="C13" s="82" t="str">
        <f>IF('All other expenses'!B6="",A34,'All other expenses'!B6)</f>
        <v>Figures include GST (where applicable)</v>
      </c>
      <c r="D13" s="8"/>
      <c r="E13" s="10" t="s">
        <v>20</v>
      </c>
      <c r="F13" s="56">
        <f>'Gifts and benefits'!C31</f>
        <v>4</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Travel!B18</f>
        <v>0</v>
      </c>
      <c r="C15" s="84" t="str">
        <f>C11</f>
        <v>Figures include GST (where applicable)</v>
      </c>
      <c r="D15" s="8"/>
      <c r="E15" s="8"/>
      <c r="F15" s="58"/>
      <c r="G15" s="46"/>
      <c r="H15" s="46"/>
      <c r="I15" s="46"/>
      <c r="J15" s="46"/>
      <c r="K15" s="46"/>
    </row>
    <row r="16" spans="1:11" ht="27.75" customHeight="1" x14ac:dyDescent="0.2">
      <c r="A16" s="11" t="s">
        <v>22</v>
      </c>
      <c r="B16" s="77">
        <f>Travel!B84</f>
        <v>10410.939999999997</v>
      </c>
      <c r="C16" s="84" t="str">
        <f>C11</f>
        <v>Figures include GST (where applicable)</v>
      </c>
      <c r="D16" s="59"/>
      <c r="E16" s="8"/>
      <c r="F16" s="60"/>
      <c r="G16" s="46"/>
      <c r="H16" s="46"/>
      <c r="I16" s="46"/>
      <c r="J16" s="46"/>
      <c r="K16" s="46"/>
    </row>
    <row r="17" spans="1:11" ht="27.75" customHeight="1" x14ac:dyDescent="0.2">
      <c r="A17" s="11" t="s">
        <v>23</v>
      </c>
      <c r="B17" s="77">
        <f>Travel!B105</f>
        <v>166.3</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COUNT(Travel!B12:B17)</f>
        <v>0</v>
      </c>
      <c r="C55" s="90"/>
      <c r="D55" s="90">
        <f>COUNTIF(Travel!D12:D17,"*")</f>
        <v>0</v>
      </c>
      <c r="E55" s="91"/>
      <c r="F55" s="91" t="b">
        <f>MIN(B55,D55)=MAX(B55,D55)</f>
        <v>1</v>
      </c>
      <c r="G55" s="46"/>
      <c r="H55" s="46"/>
      <c r="I55" s="46"/>
      <c r="J55" s="46"/>
      <c r="K55" s="46"/>
    </row>
    <row r="56" spans="1:11" hidden="1" x14ac:dyDescent="0.2">
      <c r="A56" s="100" t="s">
        <v>56</v>
      </c>
      <c r="B56" s="90">
        <f>COUNT(Travel!B22:B83)</f>
        <v>57</v>
      </c>
      <c r="C56" s="90"/>
      <c r="D56" s="90">
        <f>COUNTIF(Travel!D22:D83,"*")</f>
        <v>57</v>
      </c>
      <c r="E56" s="91"/>
      <c r="F56" s="91" t="b">
        <f>MIN(B56,D56)=MAX(B56,D56)</f>
        <v>1</v>
      </c>
    </row>
    <row r="57" spans="1:11" hidden="1" x14ac:dyDescent="0.2">
      <c r="A57" s="101"/>
      <c r="B57" s="90">
        <f>COUNT(Travel!B88:B104)</f>
        <v>12</v>
      </c>
      <c r="C57" s="90"/>
      <c r="D57" s="90">
        <f>COUNTIF(Travel!D88:D104,"*")</f>
        <v>12</v>
      </c>
      <c r="E57" s="91"/>
      <c r="F57" s="91" t="b">
        <f>MIN(B57,D57)=MAX(B57,D57)</f>
        <v>1</v>
      </c>
    </row>
    <row r="58" spans="1:11" hidden="1" x14ac:dyDescent="0.2">
      <c r="A58" s="102" t="s">
        <v>57</v>
      </c>
      <c r="B58" s="92">
        <f>COUNT(Hospitality!B11:B16)</f>
        <v>1</v>
      </c>
      <c r="C58" s="92"/>
      <c r="D58" s="92">
        <f>COUNTIF(Hospitality!D11:D16,"*")</f>
        <v>1</v>
      </c>
      <c r="E58" s="93"/>
      <c r="F58" s="93" t="b">
        <f>MIN(B58,D58)=MAX(B58,D58)</f>
        <v>1</v>
      </c>
    </row>
    <row r="59" spans="1:11" hidden="1" x14ac:dyDescent="0.2">
      <c r="A59" s="103" t="s">
        <v>58</v>
      </c>
      <c r="B59" s="91">
        <f>COUNT('All other expenses'!B11:B16)</f>
        <v>1</v>
      </c>
      <c r="C59" s="91"/>
      <c r="D59" s="91">
        <f>COUNTIF('All other expenses'!D11:D16,"*")</f>
        <v>1</v>
      </c>
      <c r="E59" s="91"/>
      <c r="F59" s="91" t="b">
        <f>MIN(B59,D59)=MAX(B59,D59)</f>
        <v>1</v>
      </c>
    </row>
    <row r="60" spans="1:11" hidden="1" x14ac:dyDescent="0.2">
      <c r="A60" s="102" t="s">
        <v>59</v>
      </c>
      <c r="B60" s="92">
        <f>COUNTIF('Gifts and benefits'!B11:B28,"*")</f>
        <v>13</v>
      </c>
      <c r="C60" s="92">
        <f>COUNTIF('Gifts and benefits'!C11:C28,"*")</f>
        <v>13</v>
      </c>
      <c r="D60" s="92"/>
      <c r="E60" s="92">
        <f>COUNTA('Gifts and benefits'!E11:E28)</f>
        <v>9</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71"/>
  <sheetViews>
    <sheetView topLeftCell="A70" zoomScaleNormal="100" workbookViewId="0">
      <selection activeCell="C94" sqref="C9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 xml:space="preserve">Ministry of Business, Innovation &amp; Employment </v>
      </c>
      <c r="C2" s="151"/>
      <c r="D2" s="151"/>
      <c r="E2" s="151"/>
      <c r="F2" s="46"/>
    </row>
    <row r="3" spans="1:6" ht="21" customHeight="1" x14ac:dyDescent="0.2">
      <c r="A3" s="4" t="s">
        <v>61</v>
      </c>
      <c r="B3" s="151">
        <f>'Summary and sign-off'!B3:F3</f>
        <v>0</v>
      </c>
      <c r="C3" s="151"/>
      <c r="D3" s="151"/>
      <c r="E3" s="151"/>
      <c r="F3" s="46"/>
    </row>
    <row r="4" spans="1:6" ht="21" customHeight="1" x14ac:dyDescent="0.2">
      <c r="A4" s="4" t="s">
        <v>62</v>
      </c>
      <c r="B4" s="151">
        <f>'Summary and sign-off'!B4:F4</f>
        <v>44013</v>
      </c>
      <c r="C4" s="151"/>
      <c r="D4" s="151"/>
      <c r="E4" s="151"/>
      <c r="F4" s="46"/>
    </row>
    <row r="5" spans="1:6" ht="21" customHeight="1" x14ac:dyDescent="0.2">
      <c r="A5" s="4" t="s">
        <v>63</v>
      </c>
      <c r="B5" s="151">
        <f>'Summary and sign-off'!B5:F5</f>
        <v>44377</v>
      </c>
      <c r="C5" s="151"/>
      <c r="D5" s="151"/>
      <c r="E5" s="151"/>
      <c r="F5" s="46"/>
    </row>
    <row r="6" spans="1:6" ht="21" customHeight="1" x14ac:dyDescent="0.2">
      <c r="A6" s="4" t="s">
        <v>64</v>
      </c>
      <c r="B6" s="146" t="s">
        <v>31</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c r="B14" s="134"/>
      <c r="C14" s="135" t="s">
        <v>242</v>
      </c>
      <c r="D14" s="135"/>
      <c r="E14" s="136"/>
      <c r="F14" s="1"/>
    </row>
    <row r="15" spans="1:6" s="68" customFormat="1" x14ac:dyDescent="0.2">
      <c r="A15" s="133"/>
      <c r="B15" s="134"/>
      <c r="C15" s="135"/>
      <c r="D15" s="135"/>
      <c r="E15" s="136"/>
      <c r="F15" s="1"/>
    </row>
    <row r="16" spans="1:6" s="68" customFormat="1" x14ac:dyDescent="0.2">
      <c r="A16" s="137"/>
      <c r="B16" s="134"/>
      <c r="C16" s="135"/>
      <c r="D16" s="135"/>
      <c r="E16" s="136"/>
      <c r="F16" s="1"/>
    </row>
    <row r="17" spans="1:6" s="68" customFormat="1" hidden="1" x14ac:dyDescent="0.2">
      <c r="A17" s="120"/>
      <c r="B17" s="121"/>
      <c r="C17" s="122"/>
      <c r="D17" s="122"/>
      <c r="E17" s="123"/>
      <c r="F17" s="1"/>
    </row>
    <row r="18" spans="1:6" ht="19.5" customHeight="1" x14ac:dyDescent="0.2">
      <c r="A18" s="86" t="s">
        <v>73</v>
      </c>
      <c r="B18" s="87">
        <f>SUM(B12:B17)</f>
        <v>0</v>
      </c>
      <c r="C18" s="144" t="str">
        <f>IF(SUBTOTAL(3,B12:B17)=SUBTOTAL(103,B12:B17),'Summary and sign-off'!$A$48,'Summary and sign-off'!$A$49)</f>
        <v>Check - there are no hidden rows with data</v>
      </c>
      <c r="D18" s="152" t="str">
        <f>IF('Summary and sign-off'!F55='Summary and sign-off'!F54,'Summary and sign-off'!A51,'Summary and sign-off'!A50)</f>
        <v>Check - each entry provides sufficient information</v>
      </c>
      <c r="E18" s="152"/>
      <c r="F18" s="46"/>
    </row>
    <row r="19" spans="1:6" ht="10.5" customHeight="1" x14ac:dyDescent="0.2">
      <c r="A19" s="27"/>
      <c r="B19" s="22"/>
      <c r="C19" s="27"/>
      <c r="D19" s="27"/>
      <c r="E19" s="27"/>
      <c r="F19" s="27"/>
    </row>
    <row r="20" spans="1:6" ht="24.75" customHeight="1" x14ac:dyDescent="0.2">
      <c r="A20" s="153" t="s">
        <v>74</v>
      </c>
      <c r="B20" s="153"/>
      <c r="C20" s="153"/>
      <c r="D20" s="153"/>
      <c r="E20" s="153"/>
      <c r="F20" s="47"/>
    </row>
    <row r="21" spans="1:6" ht="27" customHeight="1" x14ac:dyDescent="0.2">
      <c r="A21" s="35" t="s">
        <v>68</v>
      </c>
      <c r="B21" s="35" t="s">
        <v>13</v>
      </c>
      <c r="C21" s="35" t="s">
        <v>75</v>
      </c>
      <c r="D21" s="35" t="s">
        <v>71</v>
      </c>
      <c r="E21" s="35" t="s">
        <v>72</v>
      </c>
      <c r="F21" s="48"/>
    </row>
    <row r="22" spans="1:6" s="68" customFormat="1" hidden="1" x14ac:dyDescent="0.2">
      <c r="A22" s="111"/>
      <c r="B22" s="112"/>
      <c r="C22" s="113"/>
      <c r="D22" s="113"/>
      <c r="E22" s="114"/>
      <c r="F22" s="1"/>
    </row>
    <row r="23" spans="1:6" s="68" customFormat="1" x14ac:dyDescent="0.2">
      <c r="A23" s="133"/>
      <c r="B23" s="134"/>
      <c r="C23" s="135"/>
      <c r="D23" s="135"/>
      <c r="E23" s="136"/>
      <c r="F23" s="1"/>
    </row>
    <row r="24" spans="1:6" s="68" customFormat="1" x14ac:dyDescent="0.2">
      <c r="A24" s="133">
        <v>44013</v>
      </c>
      <c r="B24" s="134">
        <v>44.4</v>
      </c>
      <c r="C24" s="135" t="s">
        <v>160</v>
      </c>
      <c r="D24" s="135" t="s">
        <v>163</v>
      </c>
      <c r="E24" s="136" t="s">
        <v>161</v>
      </c>
      <c r="F24" s="1"/>
    </row>
    <row r="25" spans="1:6" s="68" customFormat="1" x14ac:dyDescent="0.2">
      <c r="A25" s="133" t="s">
        <v>122</v>
      </c>
      <c r="B25" s="134">
        <v>589.05999999999995</v>
      </c>
      <c r="C25" s="135" t="s">
        <v>123</v>
      </c>
      <c r="D25" s="135" t="s">
        <v>124</v>
      </c>
      <c r="E25" s="136" t="s">
        <v>125</v>
      </c>
      <c r="F25" s="1"/>
    </row>
    <row r="26" spans="1:6" s="68" customFormat="1" x14ac:dyDescent="0.2">
      <c r="A26" s="133">
        <v>44018</v>
      </c>
      <c r="B26" s="134">
        <v>43.8</v>
      </c>
      <c r="C26" s="135" t="s">
        <v>162</v>
      </c>
      <c r="D26" s="135" t="s">
        <v>163</v>
      </c>
      <c r="E26" s="136" t="s">
        <v>161</v>
      </c>
      <c r="F26" s="1"/>
    </row>
    <row r="27" spans="1:6" s="68" customFormat="1" ht="25.5" x14ac:dyDescent="0.2">
      <c r="A27" s="133" t="s">
        <v>126</v>
      </c>
      <c r="B27" s="134">
        <v>493.02</v>
      </c>
      <c r="C27" s="135" t="s">
        <v>127</v>
      </c>
      <c r="D27" s="135" t="s">
        <v>124</v>
      </c>
      <c r="E27" s="136" t="s">
        <v>125</v>
      </c>
      <c r="F27" s="1"/>
    </row>
    <row r="28" spans="1:6" s="68" customFormat="1" ht="25.5" x14ac:dyDescent="0.2">
      <c r="A28" s="133">
        <v>44019</v>
      </c>
      <c r="B28" s="134">
        <v>30.9</v>
      </c>
      <c r="C28" s="135" t="s">
        <v>164</v>
      </c>
      <c r="D28" s="135" t="s">
        <v>163</v>
      </c>
      <c r="E28" s="136" t="s">
        <v>161</v>
      </c>
      <c r="F28" s="1"/>
    </row>
    <row r="29" spans="1:6" s="68" customFormat="1" x14ac:dyDescent="0.2">
      <c r="A29" s="133">
        <v>44020</v>
      </c>
      <c r="B29" s="134">
        <v>40.799999999999997</v>
      </c>
      <c r="C29" s="135" t="s">
        <v>165</v>
      </c>
      <c r="D29" s="135" t="s">
        <v>163</v>
      </c>
      <c r="E29" s="136" t="s">
        <v>161</v>
      </c>
      <c r="F29" s="1"/>
    </row>
    <row r="30" spans="1:6" s="68" customFormat="1" x14ac:dyDescent="0.2">
      <c r="A30" s="133" t="s">
        <v>129</v>
      </c>
      <c r="B30" s="134">
        <v>493.02</v>
      </c>
      <c r="C30" s="135" t="s">
        <v>128</v>
      </c>
      <c r="D30" s="135" t="s">
        <v>124</v>
      </c>
      <c r="E30" s="136" t="s">
        <v>125</v>
      </c>
      <c r="F30" s="1"/>
    </row>
    <row r="31" spans="1:6" s="68" customFormat="1" x14ac:dyDescent="0.2">
      <c r="A31" s="133">
        <v>44026</v>
      </c>
      <c r="B31" s="134">
        <v>34.799999999999997</v>
      </c>
      <c r="C31" s="135" t="s">
        <v>166</v>
      </c>
      <c r="D31" s="135" t="s">
        <v>163</v>
      </c>
      <c r="E31" s="136" t="s">
        <v>161</v>
      </c>
      <c r="F31" s="1"/>
    </row>
    <row r="32" spans="1:6" s="68" customFormat="1" x14ac:dyDescent="0.2">
      <c r="A32" s="133">
        <v>44035</v>
      </c>
      <c r="B32" s="134">
        <v>44.1</v>
      </c>
      <c r="C32" s="135" t="s">
        <v>167</v>
      </c>
      <c r="D32" s="135" t="s">
        <v>163</v>
      </c>
      <c r="E32" s="136" t="s">
        <v>161</v>
      </c>
      <c r="F32" s="1"/>
    </row>
    <row r="33" spans="1:6" s="68" customFormat="1" x14ac:dyDescent="0.2">
      <c r="A33" s="133" t="s">
        <v>130</v>
      </c>
      <c r="B33" s="134">
        <v>720.72</v>
      </c>
      <c r="C33" s="135" t="s">
        <v>131</v>
      </c>
      <c r="D33" s="135" t="s">
        <v>124</v>
      </c>
      <c r="E33" s="136" t="s">
        <v>125</v>
      </c>
      <c r="F33" s="1"/>
    </row>
    <row r="34" spans="1:6" s="68" customFormat="1" x14ac:dyDescent="0.2">
      <c r="A34" s="133">
        <v>44039</v>
      </c>
      <c r="B34" s="134">
        <v>51.1</v>
      </c>
      <c r="C34" s="135" t="s">
        <v>168</v>
      </c>
      <c r="D34" s="135" t="s">
        <v>163</v>
      </c>
      <c r="E34" s="136" t="s">
        <v>161</v>
      </c>
      <c r="F34" s="1"/>
    </row>
    <row r="35" spans="1:6" s="68" customFormat="1" x14ac:dyDescent="0.2">
      <c r="A35" s="133">
        <v>44049</v>
      </c>
      <c r="B35" s="134">
        <v>45.4</v>
      </c>
      <c r="C35" s="135" t="s">
        <v>174</v>
      </c>
      <c r="D35" s="135" t="s">
        <v>163</v>
      </c>
      <c r="E35" s="136" t="s">
        <v>161</v>
      </c>
      <c r="F35" s="1"/>
    </row>
    <row r="36" spans="1:6" s="68" customFormat="1" x14ac:dyDescent="0.2">
      <c r="A36" s="133" t="s">
        <v>132</v>
      </c>
      <c r="B36" s="134">
        <v>166.8</v>
      </c>
      <c r="C36" s="135" t="s">
        <v>133</v>
      </c>
      <c r="D36" s="135" t="s">
        <v>124</v>
      </c>
      <c r="E36" s="136" t="s">
        <v>125</v>
      </c>
      <c r="F36" s="1"/>
    </row>
    <row r="37" spans="1:6" s="68" customFormat="1" x14ac:dyDescent="0.2">
      <c r="A37" s="133">
        <v>44050</v>
      </c>
      <c r="B37" s="134">
        <v>7.6</v>
      </c>
      <c r="C37" s="135" t="s">
        <v>172</v>
      </c>
      <c r="D37" s="135" t="s">
        <v>163</v>
      </c>
      <c r="E37" s="136" t="s">
        <v>125</v>
      </c>
      <c r="F37" s="1"/>
    </row>
    <row r="38" spans="1:6" s="68" customFormat="1" x14ac:dyDescent="0.2">
      <c r="A38" s="133">
        <v>44050</v>
      </c>
      <c r="B38" s="134">
        <v>6.95</v>
      </c>
      <c r="C38" s="135" t="s">
        <v>171</v>
      </c>
      <c r="D38" s="135" t="s">
        <v>163</v>
      </c>
      <c r="E38" s="136" t="s">
        <v>125</v>
      </c>
      <c r="F38" s="1"/>
    </row>
    <row r="39" spans="1:6" s="68" customFormat="1" x14ac:dyDescent="0.2">
      <c r="A39" s="133">
        <v>44053</v>
      </c>
      <c r="B39" s="134">
        <v>48.4</v>
      </c>
      <c r="C39" s="135" t="s">
        <v>173</v>
      </c>
      <c r="D39" s="135" t="s">
        <v>163</v>
      </c>
      <c r="E39" s="136" t="s">
        <v>161</v>
      </c>
      <c r="F39" s="1"/>
    </row>
    <row r="40" spans="1:6" s="68" customFormat="1" x14ac:dyDescent="0.2">
      <c r="A40" s="133">
        <v>44105</v>
      </c>
      <c r="B40" s="134">
        <v>48.7</v>
      </c>
      <c r="C40" s="135" t="s">
        <v>236</v>
      </c>
      <c r="D40" s="135" t="s">
        <v>163</v>
      </c>
      <c r="E40" s="136" t="s">
        <v>161</v>
      </c>
      <c r="F40" s="1"/>
    </row>
    <row r="41" spans="1:6" s="68" customFormat="1" x14ac:dyDescent="0.2">
      <c r="A41" s="133" t="s">
        <v>134</v>
      </c>
      <c r="B41" s="134">
        <v>666.27</v>
      </c>
      <c r="C41" s="135" t="s">
        <v>238</v>
      </c>
      <c r="D41" s="135" t="s">
        <v>124</v>
      </c>
      <c r="E41" s="136" t="s">
        <v>125</v>
      </c>
      <c r="F41" s="1"/>
    </row>
    <row r="42" spans="1:6" s="68" customFormat="1" x14ac:dyDescent="0.2">
      <c r="A42" s="133">
        <v>44110</v>
      </c>
      <c r="B42" s="134">
        <v>48.9</v>
      </c>
      <c r="C42" s="135" t="s">
        <v>237</v>
      </c>
      <c r="D42" s="135" t="s">
        <v>163</v>
      </c>
      <c r="E42" s="136" t="s">
        <v>161</v>
      </c>
      <c r="F42" s="1"/>
    </row>
    <row r="43" spans="1:6" s="68" customFormat="1" x14ac:dyDescent="0.2">
      <c r="A43" s="133">
        <v>44123</v>
      </c>
      <c r="B43" s="134">
        <v>46.8</v>
      </c>
      <c r="C43" s="135" t="s">
        <v>176</v>
      </c>
      <c r="D43" s="135" t="s">
        <v>163</v>
      </c>
      <c r="E43" s="136" t="s">
        <v>161</v>
      </c>
      <c r="F43" s="1"/>
    </row>
    <row r="44" spans="1:6" s="68" customFormat="1" x14ac:dyDescent="0.2">
      <c r="A44" s="133" t="s">
        <v>135</v>
      </c>
      <c r="B44" s="134">
        <v>793.99</v>
      </c>
      <c r="C44" s="135" t="s">
        <v>136</v>
      </c>
      <c r="D44" s="135" t="s">
        <v>124</v>
      </c>
      <c r="E44" s="136" t="s">
        <v>125</v>
      </c>
      <c r="F44" s="1"/>
    </row>
    <row r="45" spans="1:6" s="68" customFormat="1" ht="25.5" x14ac:dyDescent="0.2">
      <c r="A45" s="133">
        <v>44124</v>
      </c>
      <c r="B45" s="134">
        <v>98.4</v>
      </c>
      <c r="C45" s="135" t="s">
        <v>178</v>
      </c>
      <c r="D45" s="135" t="s">
        <v>163</v>
      </c>
      <c r="E45" s="136" t="s">
        <v>125</v>
      </c>
      <c r="F45" s="1"/>
    </row>
    <row r="46" spans="1:6" s="68" customFormat="1" ht="25.5" x14ac:dyDescent="0.2">
      <c r="A46" s="133">
        <v>44124</v>
      </c>
      <c r="B46" s="134">
        <v>33</v>
      </c>
      <c r="C46" s="135" t="s">
        <v>179</v>
      </c>
      <c r="D46" s="135" t="s">
        <v>163</v>
      </c>
      <c r="E46" s="136" t="s">
        <v>125</v>
      </c>
      <c r="F46" s="1"/>
    </row>
    <row r="47" spans="1:6" s="68" customFormat="1" x14ac:dyDescent="0.2">
      <c r="A47" s="133">
        <v>44125</v>
      </c>
      <c r="B47" s="134">
        <v>54</v>
      </c>
      <c r="C47" s="135" t="s">
        <v>177</v>
      </c>
      <c r="D47" s="135" t="s">
        <v>163</v>
      </c>
      <c r="E47" s="136" t="s">
        <v>161</v>
      </c>
      <c r="F47" s="1"/>
    </row>
    <row r="48" spans="1:6" s="68" customFormat="1" x14ac:dyDescent="0.2">
      <c r="A48" s="133">
        <v>44140</v>
      </c>
      <c r="B48" s="134">
        <v>49.4</v>
      </c>
      <c r="C48" s="135" t="s">
        <v>180</v>
      </c>
      <c r="D48" s="135" t="s">
        <v>163</v>
      </c>
      <c r="E48" s="136" t="s">
        <v>161</v>
      </c>
      <c r="F48" s="1"/>
    </row>
    <row r="49" spans="1:6" s="68" customFormat="1" x14ac:dyDescent="0.2">
      <c r="A49" s="133" t="s">
        <v>137</v>
      </c>
      <c r="B49" s="134">
        <v>552.42999999999995</v>
      </c>
      <c r="C49" s="135" t="s">
        <v>138</v>
      </c>
      <c r="D49" s="135" t="s">
        <v>124</v>
      </c>
      <c r="E49" s="136" t="s">
        <v>139</v>
      </c>
      <c r="F49" s="1"/>
    </row>
    <row r="50" spans="1:6" s="68" customFormat="1" x14ac:dyDescent="0.2">
      <c r="A50" s="133">
        <v>44140</v>
      </c>
      <c r="B50" s="134">
        <v>145</v>
      </c>
      <c r="C50" s="135" t="s">
        <v>138</v>
      </c>
      <c r="D50" s="135" t="s">
        <v>140</v>
      </c>
      <c r="E50" s="136" t="s">
        <v>139</v>
      </c>
      <c r="F50" s="1"/>
    </row>
    <row r="51" spans="1:6" s="68" customFormat="1" ht="25.5" x14ac:dyDescent="0.2">
      <c r="A51" s="133">
        <v>44166</v>
      </c>
      <c r="B51" s="134">
        <v>43.9</v>
      </c>
      <c r="C51" s="135" t="s">
        <v>182</v>
      </c>
      <c r="D51" s="135" t="s">
        <v>163</v>
      </c>
      <c r="E51" s="136" t="s">
        <v>161</v>
      </c>
      <c r="F51" s="1"/>
    </row>
    <row r="52" spans="1:6" s="68" customFormat="1" x14ac:dyDescent="0.2">
      <c r="A52" s="133" t="s">
        <v>141</v>
      </c>
      <c r="B52" s="134">
        <v>680.14</v>
      </c>
      <c r="C52" s="135" t="s">
        <v>142</v>
      </c>
      <c r="D52" s="135" t="s">
        <v>124</v>
      </c>
      <c r="E52" s="136" t="s">
        <v>125</v>
      </c>
      <c r="F52" s="1"/>
    </row>
    <row r="53" spans="1:6" s="68" customFormat="1" ht="25.5" x14ac:dyDescent="0.2">
      <c r="A53" s="133">
        <v>44167</v>
      </c>
      <c r="B53" s="134">
        <v>46</v>
      </c>
      <c r="C53" s="135" t="s">
        <v>184</v>
      </c>
      <c r="D53" s="135" t="s">
        <v>163</v>
      </c>
      <c r="E53" s="136" t="s">
        <v>125</v>
      </c>
      <c r="F53" s="1"/>
    </row>
    <row r="54" spans="1:6" s="68" customFormat="1" ht="25.5" x14ac:dyDescent="0.2">
      <c r="A54" s="133">
        <v>44168</v>
      </c>
      <c r="B54" s="134">
        <v>61.2</v>
      </c>
      <c r="C54" s="135" t="s">
        <v>183</v>
      </c>
      <c r="D54" s="135" t="s">
        <v>163</v>
      </c>
      <c r="E54" s="136" t="s">
        <v>161</v>
      </c>
      <c r="F54" s="1"/>
    </row>
    <row r="55" spans="1:6" s="68" customFormat="1" x14ac:dyDescent="0.2">
      <c r="A55" s="133">
        <v>44272</v>
      </c>
      <c r="B55" s="134">
        <v>47.7</v>
      </c>
      <c r="C55" s="135" t="s">
        <v>187</v>
      </c>
      <c r="D55" s="135" t="s">
        <v>163</v>
      </c>
      <c r="E55" s="136" t="s">
        <v>161</v>
      </c>
      <c r="F55" s="1"/>
    </row>
    <row r="56" spans="1:6" s="68" customFormat="1" x14ac:dyDescent="0.2">
      <c r="A56" s="133" t="s">
        <v>143</v>
      </c>
      <c r="B56" s="134">
        <v>835.58</v>
      </c>
      <c r="C56" s="135" t="s">
        <v>144</v>
      </c>
      <c r="D56" s="135" t="s">
        <v>124</v>
      </c>
      <c r="E56" s="136" t="s">
        <v>125</v>
      </c>
      <c r="F56" s="1"/>
    </row>
    <row r="57" spans="1:6" s="68" customFormat="1" x14ac:dyDescent="0.2">
      <c r="A57" s="133">
        <v>44273</v>
      </c>
      <c r="B57" s="134">
        <v>55.4</v>
      </c>
      <c r="C57" s="135" t="s">
        <v>189</v>
      </c>
      <c r="D57" s="135" t="s">
        <v>163</v>
      </c>
      <c r="E57" s="136" t="s">
        <v>125</v>
      </c>
      <c r="F57" s="1"/>
    </row>
    <row r="58" spans="1:6" s="68" customFormat="1" x14ac:dyDescent="0.2">
      <c r="A58" s="133">
        <v>44277</v>
      </c>
      <c r="B58" s="134">
        <v>46.7</v>
      </c>
      <c r="C58" s="135" t="s">
        <v>188</v>
      </c>
      <c r="D58" s="135" t="s">
        <v>163</v>
      </c>
      <c r="E58" s="136" t="s">
        <v>161</v>
      </c>
      <c r="F58" s="1"/>
    </row>
    <row r="59" spans="1:6" s="68" customFormat="1" x14ac:dyDescent="0.2">
      <c r="A59" s="133">
        <v>44315</v>
      </c>
      <c r="B59" s="134">
        <v>46.7</v>
      </c>
      <c r="C59" s="135" t="s">
        <v>194</v>
      </c>
      <c r="D59" s="135" t="s">
        <v>163</v>
      </c>
      <c r="E59" s="136" t="s">
        <v>161</v>
      </c>
      <c r="F59" s="1"/>
    </row>
    <row r="60" spans="1:6" s="68" customFormat="1" x14ac:dyDescent="0.2">
      <c r="A60" s="133" t="s">
        <v>145</v>
      </c>
      <c r="B60" s="134">
        <v>365.22</v>
      </c>
      <c r="C60" s="135" t="s">
        <v>146</v>
      </c>
      <c r="D60" s="135" t="s">
        <v>124</v>
      </c>
      <c r="E60" s="136" t="s">
        <v>147</v>
      </c>
      <c r="F60" s="1"/>
    </row>
    <row r="61" spans="1:6" s="68" customFormat="1" x14ac:dyDescent="0.2">
      <c r="A61" s="133">
        <v>44315</v>
      </c>
      <c r="B61" s="134">
        <v>166</v>
      </c>
      <c r="C61" s="135" t="s">
        <v>146</v>
      </c>
      <c r="D61" s="135" t="s">
        <v>140</v>
      </c>
      <c r="E61" s="136" t="s">
        <v>147</v>
      </c>
      <c r="F61" s="1"/>
    </row>
    <row r="62" spans="1:6" s="68" customFormat="1" x14ac:dyDescent="0.2">
      <c r="A62" s="133">
        <v>44318</v>
      </c>
      <c r="B62" s="134">
        <v>36.6</v>
      </c>
      <c r="C62" s="135" t="s">
        <v>195</v>
      </c>
      <c r="D62" s="135" t="s">
        <v>163</v>
      </c>
      <c r="E62" s="136" t="s">
        <v>161</v>
      </c>
      <c r="F62" s="1"/>
    </row>
    <row r="63" spans="1:6" s="68" customFormat="1" x14ac:dyDescent="0.2">
      <c r="A63" s="133">
        <v>44340</v>
      </c>
      <c r="B63" s="134">
        <v>47.3</v>
      </c>
      <c r="C63" s="135" t="s">
        <v>196</v>
      </c>
      <c r="D63" s="135" t="s">
        <v>163</v>
      </c>
      <c r="E63" s="136" t="s">
        <v>161</v>
      </c>
      <c r="F63" s="1"/>
    </row>
    <row r="64" spans="1:6" s="68" customFormat="1" x14ac:dyDescent="0.2">
      <c r="A64" s="133" t="s">
        <v>148</v>
      </c>
      <c r="B64" s="134">
        <v>273.5</v>
      </c>
      <c r="C64" s="135" t="s">
        <v>149</v>
      </c>
      <c r="D64" s="135" t="s">
        <v>124</v>
      </c>
      <c r="E64" s="136" t="s">
        <v>125</v>
      </c>
      <c r="F64" s="1"/>
    </row>
    <row r="65" spans="1:6" s="68" customFormat="1" x14ac:dyDescent="0.2">
      <c r="A65" s="133">
        <v>44341</v>
      </c>
      <c r="B65" s="134">
        <v>17</v>
      </c>
      <c r="C65" s="135" t="s">
        <v>197</v>
      </c>
      <c r="D65" s="135" t="s">
        <v>163</v>
      </c>
      <c r="E65" s="136" t="s">
        <v>125</v>
      </c>
      <c r="F65" s="1"/>
    </row>
    <row r="66" spans="1:6" s="68" customFormat="1" x14ac:dyDescent="0.2">
      <c r="A66" s="133">
        <v>44341</v>
      </c>
      <c r="B66" s="134">
        <v>68.900000000000006</v>
      </c>
      <c r="C66" s="135" t="s">
        <v>198</v>
      </c>
      <c r="D66" s="135" t="s">
        <v>163</v>
      </c>
      <c r="E66" s="136" t="s">
        <v>125</v>
      </c>
      <c r="F66" s="1"/>
    </row>
    <row r="67" spans="1:6" s="68" customFormat="1" x14ac:dyDescent="0.2">
      <c r="A67" s="133">
        <v>44341</v>
      </c>
      <c r="B67" s="134">
        <v>38</v>
      </c>
      <c r="C67" s="135" t="s">
        <v>199</v>
      </c>
      <c r="D67" s="135" t="s">
        <v>163</v>
      </c>
      <c r="E67" s="136" t="s">
        <v>161</v>
      </c>
      <c r="F67" s="1"/>
    </row>
    <row r="68" spans="1:6" s="68" customFormat="1" x14ac:dyDescent="0.2">
      <c r="A68" s="133">
        <v>44343</v>
      </c>
      <c r="B68" s="134">
        <v>35</v>
      </c>
      <c r="C68" s="135" t="s">
        <v>150</v>
      </c>
      <c r="D68" s="135" t="s">
        <v>151</v>
      </c>
      <c r="E68" s="136" t="s">
        <v>201</v>
      </c>
      <c r="F68" s="1"/>
    </row>
    <row r="69" spans="1:6" s="68" customFormat="1" x14ac:dyDescent="0.2">
      <c r="A69" s="133">
        <v>44344</v>
      </c>
      <c r="B69" s="134">
        <v>20.309999999999999</v>
      </c>
      <c r="C69" s="135" t="s">
        <v>200</v>
      </c>
      <c r="D69" s="135" t="s">
        <v>163</v>
      </c>
      <c r="E69" s="136" t="s">
        <v>201</v>
      </c>
      <c r="F69" s="1"/>
    </row>
    <row r="70" spans="1:6" s="68" customFormat="1" x14ac:dyDescent="0.2">
      <c r="A70" s="133">
        <v>44347</v>
      </c>
      <c r="B70" s="134">
        <v>48</v>
      </c>
      <c r="C70" s="135" t="s">
        <v>202</v>
      </c>
      <c r="D70" s="135" t="s">
        <v>163</v>
      </c>
      <c r="E70" s="136" t="s">
        <v>161</v>
      </c>
      <c r="F70" s="1"/>
    </row>
    <row r="71" spans="1:6" s="68" customFormat="1" x14ac:dyDescent="0.2">
      <c r="A71" s="133" t="s">
        <v>152</v>
      </c>
      <c r="B71" s="134">
        <v>513.24</v>
      </c>
      <c r="C71" s="135" t="s">
        <v>153</v>
      </c>
      <c r="D71" s="135" t="s">
        <v>124</v>
      </c>
      <c r="E71" s="136" t="s">
        <v>125</v>
      </c>
      <c r="F71" s="1"/>
    </row>
    <row r="72" spans="1:6" s="68" customFormat="1" x14ac:dyDescent="0.2">
      <c r="A72" s="133">
        <v>44348</v>
      </c>
      <c r="B72" s="134">
        <v>46.3</v>
      </c>
      <c r="C72" s="135" t="s">
        <v>203</v>
      </c>
      <c r="D72" s="135" t="s">
        <v>163</v>
      </c>
      <c r="E72" s="136" t="s">
        <v>125</v>
      </c>
      <c r="F72" s="1"/>
    </row>
    <row r="73" spans="1:6" s="68" customFormat="1" x14ac:dyDescent="0.2">
      <c r="A73" s="133">
        <v>44349</v>
      </c>
      <c r="B73" s="134">
        <v>46.5</v>
      </c>
      <c r="C73" s="135" t="s">
        <v>204</v>
      </c>
      <c r="D73" s="135" t="s">
        <v>163</v>
      </c>
      <c r="E73" s="136" t="s">
        <v>161</v>
      </c>
      <c r="F73" s="1"/>
    </row>
    <row r="74" spans="1:6" s="68" customFormat="1" x14ac:dyDescent="0.2">
      <c r="A74" s="133" t="s">
        <v>154</v>
      </c>
      <c r="B74" s="134">
        <v>479.39</v>
      </c>
      <c r="C74" s="135" t="s">
        <v>155</v>
      </c>
      <c r="D74" s="135" t="s">
        <v>124</v>
      </c>
      <c r="E74" s="136" t="s">
        <v>121</v>
      </c>
      <c r="F74" s="1"/>
    </row>
    <row r="75" spans="1:6" s="68" customFormat="1" x14ac:dyDescent="0.2">
      <c r="A75" s="133">
        <v>44357</v>
      </c>
      <c r="B75" s="134">
        <v>169</v>
      </c>
      <c r="C75" s="135" t="s">
        <v>155</v>
      </c>
      <c r="D75" s="135" t="s">
        <v>140</v>
      </c>
      <c r="E75" s="136" t="s">
        <v>121</v>
      </c>
      <c r="F75" s="1"/>
    </row>
    <row r="76" spans="1:6" s="68" customFormat="1" x14ac:dyDescent="0.2">
      <c r="A76" s="133">
        <v>44361</v>
      </c>
      <c r="B76" s="134">
        <v>41.4</v>
      </c>
      <c r="C76" s="135" t="s">
        <v>205</v>
      </c>
      <c r="D76" s="135" t="s">
        <v>163</v>
      </c>
      <c r="E76" s="136" t="s">
        <v>161</v>
      </c>
      <c r="F76" s="1"/>
    </row>
    <row r="77" spans="1:6" s="68" customFormat="1" x14ac:dyDescent="0.2">
      <c r="A77" s="133" t="s">
        <v>156</v>
      </c>
      <c r="B77" s="134">
        <v>310.2</v>
      </c>
      <c r="C77" s="135" t="s">
        <v>157</v>
      </c>
      <c r="D77" s="135" t="s">
        <v>124</v>
      </c>
      <c r="E77" s="136" t="s">
        <v>158</v>
      </c>
      <c r="F77" s="1"/>
    </row>
    <row r="78" spans="1:6" s="68" customFormat="1" x14ac:dyDescent="0.2">
      <c r="A78" s="133">
        <v>44361</v>
      </c>
      <c r="B78" s="134">
        <v>53.6</v>
      </c>
      <c r="C78" s="135" t="s">
        <v>206</v>
      </c>
      <c r="D78" s="135" t="s">
        <v>163</v>
      </c>
      <c r="E78" s="136" t="s">
        <v>158</v>
      </c>
      <c r="F78" s="1"/>
    </row>
    <row r="79" spans="1:6" s="68" customFormat="1" x14ac:dyDescent="0.2">
      <c r="A79" s="133" t="s">
        <v>159</v>
      </c>
      <c r="B79" s="134">
        <v>342.4</v>
      </c>
      <c r="C79" s="135" t="s">
        <v>157</v>
      </c>
      <c r="D79" s="135" t="s">
        <v>140</v>
      </c>
      <c r="E79" s="136" t="s">
        <v>158</v>
      </c>
      <c r="F79" s="1"/>
    </row>
    <row r="80" spans="1:6" s="68" customFormat="1" x14ac:dyDescent="0.2">
      <c r="A80" s="133">
        <v>44361</v>
      </c>
      <c r="B80" s="134">
        <v>32</v>
      </c>
      <c r="C80" s="135" t="s">
        <v>207</v>
      </c>
      <c r="D80" s="135" t="s">
        <v>208</v>
      </c>
      <c r="E80" s="136" t="s">
        <v>158</v>
      </c>
      <c r="F80" s="1"/>
    </row>
    <row r="81" spans="1:6" s="68" customFormat="1" x14ac:dyDescent="0.2">
      <c r="A81" s="133"/>
      <c r="B81" s="134"/>
      <c r="C81" s="135"/>
      <c r="D81" s="135"/>
      <c r="E81" s="136"/>
      <c r="F81" s="1"/>
    </row>
    <row r="82" spans="1:6" s="68" customFormat="1" x14ac:dyDescent="0.2">
      <c r="A82" s="133"/>
      <c r="B82" s="134"/>
      <c r="C82" s="135"/>
      <c r="D82" s="135"/>
      <c r="E82" s="136"/>
      <c r="F82" s="1"/>
    </row>
    <row r="83" spans="1:6" s="68" customFormat="1" hidden="1" x14ac:dyDescent="0.2">
      <c r="A83" s="124"/>
      <c r="B83" s="125"/>
      <c r="C83" s="126"/>
      <c r="D83" s="126"/>
      <c r="E83" s="127"/>
      <c r="F83" s="1"/>
    </row>
    <row r="84" spans="1:6" ht="19.5" customHeight="1" x14ac:dyDescent="0.2">
      <c r="A84" s="86" t="s">
        <v>76</v>
      </c>
      <c r="B84" s="87">
        <f>SUM(B22:B83)</f>
        <v>10410.939999999997</v>
      </c>
      <c r="C84" s="144" t="str">
        <f>IF(SUBTOTAL(3,B22:B83)=SUBTOTAL(103,B22:B83),'Summary and sign-off'!$A$48,'Summary and sign-off'!$A$49)</f>
        <v>Check - there are no hidden rows with data</v>
      </c>
      <c r="D84" s="152" t="str">
        <f>IF('Summary and sign-off'!F56='Summary and sign-off'!F54,'Summary and sign-off'!A51,'Summary and sign-off'!A50)</f>
        <v>Check - each entry provides sufficient information</v>
      </c>
      <c r="E84" s="152"/>
      <c r="F84" s="46"/>
    </row>
    <row r="85" spans="1:6" ht="10.5" customHeight="1" x14ac:dyDescent="0.2">
      <c r="A85" s="27"/>
      <c r="B85" s="22"/>
      <c r="C85" s="27"/>
      <c r="D85" s="27"/>
      <c r="E85" s="27"/>
      <c r="F85" s="27"/>
    </row>
    <row r="86" spans="1:6" ht="24.75" customHeight="1" x14ac:dyDescent="0.2">
      <c r="A86" s="153" t="s">
        <v>77</v>
      </c>
      <c r="B86" s="153"/>
      <c r="C86" s="153"/>
      <c r="D86" s="153"/>
      <c r="E86" s="153"/>
      <c r="F86" s="46"/>
    </row>
    <row r="87" spans="1:6" ht="27" customHeight="1" x14ac:dyDescent="0.2">
      <c r="A87" s="35" t="s">
        <v>68</v>
      </c>
      <c r="B87" s="35" t="s">
        <v>13</v>
      </c>
      <c r="C87" s="35" t="s">
        <v>78</v>
      </c>
      <c r="D87" s="35" t="s">
        <v>79</v>
      </c>
      <c r="E87" s="35" t="s">
        <v>72</v>
      </c>
      <c r="F87" s="49"/>
    </row>
    <row r="88" spans="1:6" s="68" customFormat="1" hidden="1" x14ac:dyDescent="0.2">
      <c r="A88" s="111"/>
      <c r="B88" s="112"/>
      <c r="C88" s="113"/>
      <c r="D88" s="113"/>
      <c r="E88" s="114"/>
      <c r="F88" s="1"/>
    </row>
    <row r="89" spans="1:6" s="68" customFormat="1" x14ac:dyDescent="0.2">
      <c r="A89" s="133"/>
      <c r="B89" s="134"/>
      <c r="C89" s="135"/>
      <c r="D89" s="135"/>
      <c r="E89" s="136"/>
      <c r="F89" s="1"/>
    </row>
    <row r="90" spans="1:6" s="68" customFormat="1" ht="25.5" x14ac:dyDescent="0.2">
      <c r="A90" s="133">
        <v>44042</v>
      </c>
      <c r="B90" s="134">
        <v>16.399999999999999</v>
      </c>
      <c r="C90" s="135" t="s">
        <v>169</v>
      </c>
      <c r="D90" s="135" t="s">
        <v>163</v>
      </c>
      <c r="E90" s="136" t="s">
        <v>161</v>
      </c>
      <c r="F90" s="1"/>
    </row>
    <row r="91" spans="1:6" s="68" customFormat="1" ht="25.5" x14ac:dyDescent="0.2">
      <c r="A91" s="133">
        <v>44042</v>
      </c>
      <c r="B91" s="134">
        <v>15.2</v>
      </c>
      <c r="C91" s="135" t="s">
        <v>170</v>
      </c>
      <c r="D91" s="135" t="s">
        <v>163</v>
      </c>
      <c r="E91" s="136" t="s">
        <v>161</v>
      </c>
      <c r="F91" s="1"/>
    </row>
    <row r="92" spans="1:6" s="68" customFormat="1" x14ac:dyDescent="0.2">
      <c r="A92" s="133">
        <v>44118</v>
      </c>
      <c r="B92" s="134">
        <v>14.4</v>
      </c>
      <c r="C92" s="135" t="s">
        <v>175</v>
      </c>
      <c r="D92" s="135" t="s">
        <v>163</v>
      </c>
      <c r="E92" s="136" t="s">
        <v>161</v>
      </c>
      <c r="F92" s="1"/>
    </row>
    <row r="93" spans="1:6" s="68" customFormat="1" x14ac:dyDescent="0.2">
      <c r="A93" s="133">
        <v>44152</v>
      </c>
      <c r="B93" s="134">
        <v>13.5</v>
      </c>
      <c r="C93" s="135" t="s">
        <v>181</v>
      </c>
      <c r="D93" s="135" t="s">
        <v>163</v>
      </c>
      <c r="E93" s="136" t="s">
        <v>161</v>
      </c>
      <c r="F93" s="1"/>
    </row>
    <row r="94" spans="1:6" s="68" customFormat="1" ht="25.5" x14ac:dyDescent="0.2">
      <c r="A94" s="133">
        <v>44265</v>
      </c>
      <c r="B94" s="134">
        <v>7.81</v>
      </c>
      <c r="C94" s="135" t="s">
        <v>244</v>
      </c>
      <c r="D94" s="135" t="s">
        <v>163</v>
      </c>
      <c r="E94" s="136" t="s">
        <v>161</v>
      </c>
      <c r="F94" s="1"/>
    </row>
    <row r="95" spans="1:6" s="68" customFormat="1" x14ac:dyDescent="0.2">
      <c r="A95" s="133">
        <v>44267</v>
      </c>
      <c r="B95" s="134">
        <v>7.69</v>
      </c>
      <c r="C95" s="135" t="s">
        <v>185</v>
      </c>
      <c r="D95" s="135" t="s">
        <v>163</v>
      </c>
      <c r="E95" s="136" t="s">
        <v>161</v>
      </c>
      <c r="F95" s="1"/>
    </row>
    <row r="96" spans="1:6" s="68" customFormat="1" x14ac:dyDescent="0.2">
      <c r="A96" s="133">
        <v>44272</v>
      </c>
      <c r="B96" s="134">
        <v>12.9</v>
      </c>
      <c r="C96" s="135" t="s">
        <v>186</v>
      </c>
      <c r="D96" s="135" t="s">
        <v>163</v>
      </c>
      <c r="E96" s="136" t="s">
        <v>161</v>
      </c>
      <c r="F96" s="1"/>
    </row>
    <row r="97" spans="1:6" s="68" customFormat="1" x14ac:dyDescent="0.2">
      <c r="A97" s="133">
        <v>44299</v>
      </c>
      <c r="B97" s="134">
        <v>11.9</v>
      </c>
      <c r="C97" s="135" t="s">
        <v>190</v>
      </c>
      <c r="D97" s="135" t="s">
        <v>163</v>
      </c>
      <c r="E97" s="136" t="s">
        <v>161</v>
      </c>
      <c r="F97" s="1"/>
    </row>
    <row r="98" spans="1:6" s="68" customFormat="1" x14ac:dyDescent="0.2">
      <c r="A98" s="133">
        <v>44299</v>
      </c>
      <c r="B98" s="134">
        <v>12.7</v>
      </c>
      <c r="C98" s="135" t="s">
        <v>191</v>
      </c>
      <c r="D98" s="135" t="s">
        <v>163</v>
      </c>
      <c r="E98" s="136" t="s">
        <v>161</v>
      </c>
      <c r="F98" s="1"/>
    </row>
    <row r="99" spans="1:6" s="68" customFormat="1" ht="25.5" x14ac:dyDescent="0.2">
      <c r="A99" s="133">
        <v>44299</v>
      </c>
      <c r="B99" s="134">
        <v>25.3</v>
      </c>
      <c r="C99" s="135" t="s">
        <v>192</v>
      </c>
      <c r="D99" s="135" t="s">
        <v>163</v>
      </c>
      <c r="E99" s="136" t="s">
        <v>161</v>
      </c>
      <c r="F99" s="1"/>
    </row>
    <row r="100" spans="1:6" s="68" customFormat="1" ht="25.5" x14ac:dyDescent="0.2">
      <c r="A100" s="133">
        <v>44299</v>
      </c>
      <c r="B100" s="134">
        <v>21.2</v>
      </c>
      <c r="C100" s="135" t="s">
        <v>193</v>
      </c>
      <c r="D100" s="135" t="s">
        <v>163</v>
      </c>
      <c r="E100" s="136" t="s">
        <v>161</v>
      </c>
      <c r="F100" s="1"/>
    </row>
    <row r="101" spans="1:6" s="68" customFormat="1" x14ac:dyDescent="0.2">
      <c r="A101" s="133">
        <v>44351</v>
      </c>
      <c r="B101" s="134">
        <v>7.3</v>
      </c>
      <c r="C101" s="135" t="s">
        <v>239</v>
      </c>
      <c r="D101" s="135" t="s">
        <v>163</v>
      </c>
      <c r="E101" s="136" t="s">
        <v>125</v>
      </c>
      <c r="F101" s="1"/>
    </row>
    <row r="102" spans="1:6" s="68" customFormat="1" x14ac:dyDescent="0.2">
      <c r="A102" s="133"/>
      <c r="B102" s="134"/>
      <c r="C102" s="135"/>
      <c r="D102" s="135"/>
      <c r="E102" s="136"/>
      <c r="F102" s="1"/>
    </row>
    <row r="103" spans="1:6" s="68" customFormat="1" x14ac:dyDescent="0.2">
      <c r="A103" s="133"/>
      <c r="B103" s="134"/>
      <c r="C103" s="135"/>
      <c r="D103" s="135"/>
      <c r="E103" s="136"/>
      <c r="F103" s="1"/>
    </row>
    <row r="104" spans="1:6" s="68" customFormat="1" hidden="1" x14ac:dyDescent="0.2">
      <c r="A104" s="111"/>
      <c r="B104" s="112"/>
      <c r="C104" s="113"/>
      <c r="D104" s="113"/>
      <c r="E104" s="114"/>
      <c r="F104" s="1"/>
    </row>
    <row r="105" spans="1:6" ht="19.5" customHeight="1" x14ac:dyDescent="0.2">
      <c r="A105" s="86" t="s">
        <v>80</v>
      </c>
      <c r="B105" s="87">
        <f>SUM(B88:B104)</f>
        <v>166.3</v>
      </c>
      <c r="C105" s="144" t="str">
        <f>IF(SUBTOTAL(3,B88:B104)=SUBTOTAL(103,B88:B104),'Summary and sign-off'!$A$48,'Summary and sign-off'!$A$49)</f>
        <v>Check - there are no hidden rows with data</v>
      </c>
      <c r="D105" s="152" t="str">
        <f>IF('Summary and sign-off'!F57='Summary and sign-off'!F54,'Summary and sign-off'!A51,'Summary and sign-off'!A50)</f>
        <v>Check - each entry provides sufficient information</v>
      </c>
      <c r="E105" s="152"/>
      <c r="F105" s="46"/>
    </row>
    <row r="106" spans="1:6" ht="10.5" customHeight="1" x14ac:dyDescent="0.2">
      <c r="A106" s="27"/>
      <c r="B106" s="73"/>
      <c r="C106" s="22"/>
      <c r="D106" s="27"/>
      <c r="E106" s="27"/>
      <c r="F106" s="27"/>
    </row>
    <row r="107" spans="1:6" ht="34.5" customHeight="1" x14ac:dyDescent="0.2">
      <c r="A107" s="50" t="s">
        <v>81</v>
      </c>
      <c r="B107" s="74">
        <f>B18+B84+B105</f>
        <v>10577.239999999996</v>
      </c>
      <c r="C107" s="51"/>
      <c r="D107" s="51"/>
      <c r="E107" s="51"/>
      <c r="F107" s="26"/>
    </row>
    <row r="108" spans="1:6" x14ac:dyDescent="0.2">
      <c r="A108" s="27"/>
      <c r="B108" s="22"/>
      <c r="C108" s="27"/>
      <c r="D108" s="27"/>
      <c r="E108" s="27"/>
      <c r="F108" s="27"/>
    </row>
    <row r="109" spans="1:6" x14ac:dyDescent="0.2">
      <c r="A109" s="52" t="s">
        <v>24</v>
      </c>
      <c r="B109" s="25"/>
      <c r="C109" s="26"/>
      <c r="D109" s="26"/>
      <c r="E109" s="26"/>
      <c r="F109" s="27"/>
    </row>
    <row r="110" spans="1:6" ht="12.6" customHeight="1" x14ac:dyDescent="0.2">
      <c r="A110" s="23" t="s">
        <v>82</v>
      </c>
      <c r="B110" s="53"/>
      <c r="C110" s="53"/>
      <c r="D110" s="32"/>
      <c r="E110" s="32"/>
      <c r="F110" s="27"/>
    </row>
    <row r="111" spans="1:6" ht="12.95" customHeight="1" x14ac:dyDescent="0.2">
      <c r="A111" s="31" t="s">
        <v>83</v>
      </c>
      <c r="B111" s="27"/>
      <c r="C111" s="32"/>
      <c r="D111" s="27"/>
      <c r="E111" s="32"/>
      <c r="F111" s="27"/>
    </row>
    <row r="112" spans="1:6" x14ac:dyDescent="0.2">
      <c r="A112" s="31" t="s">
        <v>84</v>
      </c>
      <c r="B112" s="32"/>
      <c r="C112" s="32"/>
      <c r="D112" s="32"/>
      <c r="E112" s="54"/>
      <c r="F112" s="46"/>
    </row>
    <row r="113" spans="1:6" x14ac:dyDescent="0.2">
      <c r="A113" s="23" t="s">
        <v>30</v>
      </c>
      <c r="B113" s="25"/>
      <c r="C113" s="26"/>
      <c r="D113" s="26"/>
      <c r="E113" s="26"/>
      <c r="F113" s="27"/>
    </row>
    <row r="114" spans="1:6" ht="12.95" customHeight="1" x14ac:dyDescent="0.2">
      <c r="A114" s="31" t="s">
        <v>85</v>
      </c>
      <c r="B114" s="27"/>
      <c r="C114" s="32"/>
      <c r="D114" s="27"/>
      <c r="E114" s="32"/>
      <c r="F114" s="27"/>
    </row>
    <row r="115" spans="1:6" x14ac:dyDescent="0.2">
      <c r="A115" s="31" t="s">
        <v>86</v>
      </c>
      <c r="B115" s="32"/>
      <c r="C115" s="32"/>
      <c r="D115" s="32"/>
      <c r="E115" s="54"/>
      <c r="F115" s="46"/>
    </row>
    <row r="116" spans="1:6" x14ac:dyDescent="0.2">
      <c r="A116" s="36" t="s">
        <v>87</v>
      </c>
      <c r="B116" s="36"/>
      <c r="C116" s="36"/>
      <c r="D116" s="36"/>
      <c r="E116" s="54"/>
      <c r="F116" s="46"/>
    </row>
    <row r="117" spans="1:6" x14ac:dyDescent="0.2">
      <c r="A117" s="40"/>
      <c r="B117" s="27"/>
      <c r="C117" s="27"/>
      <c r="D117" s="27"/>
      <c r="E117" s="46"/>
      <c r="F117" s="46"/>
    </row>
    <row r="118" spans="1:6" hidden="1" x14ac:dyDescent="0.2">
      <c r="A118" s="40"/>
      <c r="B118" s="27"/>
      <c r="C118" s="27"/>
      <c r="D118" s="27"/>
      <c r="E118" s="46"/>
      <c r="F118" s="46"/>
    </row>
    <row r="119" spans="1:6" hidden="1" x14ac:dyDescent="0.2"/>
    <row r="120" spans="1:6" hidden="1" x14ac:dyDescent="0.2"/>
    <row r="121" spans="1:6" hidden="1" x14ac:dyDescent="0.2"/>
    <row r="122" spans="1:6" hidden="1" x14ac:dyDescent="0.2"/>
    <row r="123" spans="1:6" ht="12.75" hidden="1" customHeight="1" x14ac:dyDescent="0.2"/>
    <row r="124" spans="1:6" hidden="1" x14ac:dyDescent="0.2"/>
    <row r="125" spans="1:6" hidden="1" x14ac:dyDescent="0.2"/>
    <row r="126" spans="1:6" hidden="1" x14ac:dyDescent="0.2">
      <c r="A126" s="55"/>
      <c r="B126" s="46"/>
      <c r="C126" s="46"/>
      <c r="D126" s="46"/>
      <c r="E126" s="46"/>
      <c r="F126" s="46"/>
    </row>
    <row r="127" spans="1:6" hidden="1" x14ac:dyDescent="0.2">
      <c r="A127" s="55"/>
      <c r="B127" s="46"/>
      <c r="C127" s="46"/>
      <c r="D127" s="46"/>
      <c r="E127" s="46"/>
      <c r="F127" s="46"/>
    </row>
    <row r="128" spans="1:6" hidden="1" x14ac:dyDescent="0.2">
      <c r="A128" s="55"/>
      <c r="B128" s="46"/>
      <c r="C128" s="46"/>
      <c r="D128" s="46"/>
      <c r="E128" s="46"/>
      <c r="F128" s="46"/>
    </row>
    <row r="129" spans="1:6" hidden="1" x14ac:dyDescent="0.2">
      <c r="A129" s="55"/>
      <c r="B129" s="46"/>
      <c r="C129" s="46"/>
      <c r="D129" s="46"/>
      <c r="E129" s="46"/>
      <c r="F129" s="46"/>
    </row>
    <row r="130" spans="1:6" hidden="1" x14ac:dyDescent="0.2">
      <c r="A130" s="55"/>
      <c r="B130" s="46"/>
      <c r="C130" s="46"/>
      <c r="D130" s="46"/>
      <c r="E130" s="46"/>
      <c r="F130" s="46"/>
    </row>
    <row r="131" spans="1:6" hidden="1" x14ac:dyDescent="0.2"/>
    <row r="132" spans="1:6" hidden="1" x14ac:dyDescent="0.2"/>
    <row r="133" spans="1:6" hidden="1" x14ac:dyDescent="0.2"/>
    <row r="134" spans="1:6" hidden="1" x14ac:dyDescent="0.2"/>
    <row r="135" spans="1:6" hidden="1" x14ac:dyDescent="0.2"/>
    <row r="136" spans="1:6" hidden="1" x14ac:dyDescent="0.2"/>
    <row r="137" spans="1:6" hidden="1" x14ac:dyDescent="0.2"/>
    <row r="138" spans="1:6" hidden="1" x14ac:dyDescent="0.2"/>
    <row r="139" spans="1:6" x14ac:dyDescent="0.2"/>
    <row r="140" spans="1:6" x14ac:dyDescent="0.2"/>
    <row r="141" spans="1:6" x14ac:dyDescent="0.2"/>
    <row r="142" spans="1:6" x14ac:dyDescent="0.2"/>
    <row r="143" spans="1:6" x14ac:dyDescent="0.2"/>
    <row r="144" spans="1:6"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sheetData>
  <sheetProtection sheet="1" formatCells="0" formatRows="0" insertColumns="0" insertRows="0" deleteRows="0"/>
  <mergeCells count="15">
    <mergeCell ref="B7:E7"/>
    <mergeCell ref="B5:E5"/>
    <mergeCell ref="D105:E105"/>
    <mergeCell ref="A1:E1"/>
    <mergeCell ref="A20:E20"/>
    <mergeCell ref="A86:E86"/>
    <mergeCell ref="B2:E2"/>
    <mergeCell ref="B3:E3"/>
    <mergeCell ref="B4:E4"/>
    <mergeCell ref="A8:E8"/>
    <mergeCell ref="A9:E9"/>
    <mergeCell ref="B6:E6"/>
    <mergeCell ref="D18:E18"/>
    <mergeCell ref="D84:E8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82:A83 A12 A17 A88 A104">
      <formula1>$B$4</formula1>
      <formula2>$B$5</formula2>
    </dataValidation>
    <dataValidation allowBlank="1" showInputMessage="1" showErrorMessage="1" prompt="Insert additional rows as needed:_x000a_- 'right click' on a row number (left of screen)_x000a_- select 'Insert' (this will insert a row above it)" sqref="A87 A21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6 A89:A103 A23:A81">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B88:B104 B12:B17 B22:B83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 xml:space="preserve">Ministry of Business, Innovation &amp; Employment </v>
      </c>
      <c r="C2" s="151"/>
      <c r="D2" s="151"/>
      <c r="E2" s="151"/>
      <c r="F2" s="38"/>
    </row>
    <row r="3" spans="1:6" ht="21" customHeight="1" x14ac:dyDescent="0.2">
      <c r="A3" s="4" t="s">
        <v>61</v>
      </c>
      <c r="B3" s="151">
        <f>'Summary and sign-off'!B3:F3</f>
        <v>0</v>
      </c>
      <c r="C3" s="151"/>
      <c r="D3" s="151"/>
      <c r="E3" s="151"/>
      <c r="F3" s="38"/>
    </row>
    <row r="4" spans="1:6" ht="21" customHeight="1" x14ac:dyDescent="0.2">
      <c r="A4" s="4" t="s">
        <v>62</v>
      </c>
      <c r="B4" s="151">
        <f>'Summary and sign-off'!B4:F4</f>
        <v>44013</v>
      </c>
      <c r="C4" s="151"/>
      <c r="D4" s="151"/>
      <c r="E4" s="151"/>
      <c r="F4" s="38"/>
    </row>
    <row r="5" spans="1:6" ht="21" customHeight="1" x14ac:dyDescent="0.2">
      <c r="A5" s="4" t="s">
        <v>63</v>
      </c>
      <c r="B5" s="151">
        <f>'Summary and sign-off'!B5:F5</f>
        <v>44377</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ht="25.5" x14ac:dyDescent="0.2">
      <c r="A13" s="133">
        <v>44357</v>
      </c>
      <c r="B13" s="134">
        <v>1105</v>
      </c>
      <c r="C13" s="138" t="s">
        <v>240</v>
      </c>
      <c r="D13" s="138" t="s">
        <v>120</v>
      </c>
      <c r="E13" s="139" t="s">
        <v>121</v>
      </c>
      <c r="F13" s="2"/>
    </row>
    <row r="14" spans="1:6" s="68" customFormat="1" x14ac:dyDescent="0.2">
      <c r="A14" s="133"/>
      <c r="B14" s="134"/>
      <c r="C14" s="138"/>
      <c r="D14" s="138"/>
      <c r="E14" s="139"/>
      <c r="F14" s="2"/>
    </row>
    <row r="15" spans="1:6" s="68" customFormat="1" x14ac:dyDescent="0.2">
      <c r="A15" s="137"/>
      <c r="B15" s="134"/>
      <c r="C15" s="138"/>
      <c r="D15" s="138"/>
      <c r="E15" s="139"/>
      <c r="F15" s="2"/>
    </row>
    <row r="16" spans="1:6" s="68" customFormat="1" ht="11.25" hidden="1" customHeight="1" x14ac:dyDescent="0.2">
      <c r="A16" s="115"/>
      <c r="B16" s="112"/>
      <c r="C16" s="116"/>
      <c r="D16" s="116"/>
      <c r="E16" s="117"/>
      <c r="F16" s="2"/>
    </row>
    <row r="17" spans="1:6" ht="34.5" customHeight="1" x14ac:dyDescent="0.2">
      <c r="A17" s="69" t="s">
        <v>93</v>
      </c>
      <c r="B17" s="78">
        <f>SUM(B11:B16)</f>
        <v>1105</v>
      </c>
      <c r="C17" s="85" t="str">
        <f>IF(SUBTOTAL(3,B11:B16)=SUBTOTAL(103,B11:B16),'Summary and sign-off'!$A$48,'Summary and sign-off'!$A$49)</f>
        <v>Check - there are no hidden rows with data</v>
      </c>
      <c r="D17" s="152" t="str">
        <f>IF('Summary and sign-off'!F58='Summary and sign-off'!F54,'Summary and sign-off'!A51,'Summary and sign-off'!A50)</f>
        <v>Check - each entry provides sufficient information</v>
      </c>
      <c r="E17" s="152"/>
      <c r="F17" s="2"/>
    </row>
    <row r="18" spans="1:6" x14ac:dyDescent="0.2">
      <c r="A18" s="21"/>
      <c r="B18" s="20"/>
      <c r="C18" s="20"/>
      <c r="D18" s="20"/>
      <c r="E18" s="20"/>
      <c r="F18" s="38"/>
    </row>
    <row r="19" spans="1:6" x14ac:dyDescent="0.2">
      <c r="A19" s="21" t="s">
        <v>24</v>
      </c>
      <c r="B19" s="22"/>
      <c r="C19" s="27"/>
      <c r="D19" s="20"/>
      <c r="E19" s="20"/>
      <c r="F19" s="38"/>
    </row>
    <row r="20" spans="1:6" ht="12.75" customHeight="1" x14ac:dyDescent="0.2">
      <c r="A20" s="23" t="s">
        <v>94</v>
      </c>
      <c r="B20" s="23"/>
      <c r="C20" s="23"/>
      <c r="D20" s="23"/>
      <c r="E20" s="23"/>
      <c r="F20" s="38"/>
    </row>
    <row r="21" spans="1:6" x14ac:dyDescent="0.2">
      <c r="A21" s="23" t="s">
        <v>95</v>
      </c>
      <c r="B21" s="31"/>
      <c r="C21" s="43"/>
      <c r="D21" s="44"/>
      <c r="E21" s="44"/>
      <c r="F21" s="38"/>
    </row>
    <row r="22" spans="1:6" x14ac:dyDescent="0.2">
      <c r="A22" s="23" t="s">
        <v>30</v>
      </c>
      <c r="B22" s="25"/>
      <c r="C22" s="26"/>
      <c r="D22" s="26"/>
      <c r="E22" s="26"/>
      <c r="F22" s="27"/>
    </row>
    <row r="23" spans="1:6" x14ac:dyDescent="0.2">
      <c r="A23" s="31" t="s">
        <v>96</v>
      </c>
      <c r="B23" s="31"/>
      <c r="C23" s="43"/>
      <c r="D23" s="43"/>
      <c r="E23" s="43"/>
      <c r="F23" s="38"/>
    </row>
    <row r="24" spans="1:6" ht="12.75" customHeight="1" x14ac:dyDescent="0.2">
      <c r="A24" s="31" t="s">
        <v>97</v>
      </c>
      <c r="B24" s="31"/>
      <c r="C24" s="45"/>
      <c r="D24" s="45"/>
      <c r="E24" s="33"/>
      <c r="F24" s="38"/>
    </row>
    <row r="25" spans="1:6" x14ac:dyDescent="0.2">
      <c r="A25" s="20"/>
      <c r="B25" s="20"/>
      <c r="C25" s="20"/>
      <c r="D25" s="20"/>
      <c r="E25" s="20"/>
      <c r="F25" s="38"/>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7:E17"/>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A4" zoomScaleNormal="100" workbookViewId="0">
      <selection activeCell="D44" sqref="D4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 xml:space="preserve">Ministry of Business, Innovation &amp; Employment </v>
      </c>
      <c r="C2" s="151"/>
      <c r="D2" s="151"/>
      <c r="E2" s="151"/>
      <c r="F2" s="24"/>
    </row>
    <row r="3" spans="1:6" ht="21" customHeight="1" x14ac:dyDescent="0.2">
      <c r="A3" s="4" t="s">
        <v>61</v>
      </c>
      <c r="B3" s="151">
        <f>'Summary and sign-off'!B3:F3</f>
        <v>0</v>
      </c>
      <c r="C3" s="151"/>
      <c r="D3" s="151"/>
      <c r="E3" s="151"/>
      <c r="F3" s="24"/>
    </row>
    <row r="4" spans="1:6" ht="21" customHeight="1" x14ac:dyDescent="0.2">
      <c r="A4" s="4" t="s">
        <v>62</v>
      </c>
      <c r="B4" s="151">
        <f>'Summary and sign-off'!B4:F4</f>
        <v>44013</v>
      </c>
      <c r="C4" s="151"/>
      <c r="D4" s="151"/>
      <c r="E4" s="151"/>
      <c r="F4" s="24"/>
    </row>
    <row r="5" spans="1:6" ht="21" customHeight="1" x14ac:dyDescent="0.2">
      <c r="A5" s="4" t="s">
        <v>63</v>
      </c>
      <c r="B5" s="151">
        <f>'Summary and sign-off'!B5:F5</f>
        <v>44377</v>
      </c>
      <c r="C5" s="151"/>
      <c r="D5" s="151"/>
      <c r="E5" s="151"/>
      <c r="F5" s="24"/>
    </row>
    <row r="6" spans="1:6" ht="21" customHeight="1" x14ac:dyDescent="0.2">
      <c r="A6" s="4" t="s">
        <v>64</v>
      </c>
      <c r="B6" s="146" t="s">
        <v>31</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33" t="s">
        <v>234</v>
      </c>
      <c r="B13" s="134">
        <v>385.19</v>
      </c>
      <c r="C13" s="138" t="s">
        <v>233</v>
      </c>
      <c r="D13" s="138" t="s">
        <v>235</v>
      </c>
      <c r="E13" s="139"/>
      <c r="F13" s="3"/>
    </row>
    <row r="14" spans="1:6" s="68" customFormat="1" x14ac:dyDescent="0.2">
      <c r="A14" s="133"/>
      <c r="B14" s="134"/>
      <c r="C14" s="138"/>
      <c r="D14" s="138"/>
      <c r="E14" s="139"/>
      <c r="F14" s="3"/>
    </row>
    <row r="15" spans="1:6" s="68" customFormat="1" x14ac:dyDescent="0.2">
      <c r="A15" s="137"/>
      <c r="B15" s="134"/>
      <c r="C15" s="138"/>
      <c r="D15" s="138"/>
      <c r="E15" s="139"/>
      <c r="F15" s="3"/>
    </row>
    <row r="16" spans="1:6" s="68" customFormat="1" hidden="1" x14ac:dyDescent="0.2">
      <c r="A16" s="115"/>
      <c r="B16" s="112"/>
      <c r="C16" s="116"/>
      <c r="D16" s="116"/>
      <c r="E16" s="117"/>
      <c r="F16" s="3"/>
    </row>
    <row r="17" spans="1:6" ht="34.5" customHeight="1" x14ac:dyDescent="0.2">
      <c r="A17" s="69" t="s">
        <v>102</v>
      </c>
      <c r="B17" s="78">
        <f>SUM(B11:B16)</f>
        <v>385.19</v>
      </c>
      <c r="C17" s="85" t="str">
        <f>IF(SUBTOTAL(3,B11:B16)=SUBTOTAL(103,B11:B16),'Summary and sign-off'!$A$48,'Summary and sign-off'!$A$49)</f>
        <v>Check - there are no hidden rows with data</v>
      </c>
      <c r="D17" s="152" t="str">
        <f>IF('Summary and sign-off'!F59='Summary and sign-off'!F54,'Summary and sign-off'!A51,'Summary and sign-off'!A50)</f>
        <v>Check - each entry provides sufficient information</v>
      </c>
      <c r="E17" s="152"/>
      <c r="F17" s="37"/>
    </row>
    <row r="18" spans="1:6" ht="14.1" customHeight="1" x14ac:dyDescent="0.2">
      <c r="A18" s="38"/>
      <c r="B18" s="27"/>
      <c r="C18" s="20"/>
      <c r="D18" s="20"/>
      <c r="E18" s="20"/>
      <c r="F18" s="24"/>
    </row>
    <row r="19" spans="1:6" x14ac:dyDescent="0.2">
      <c r="A19" s="21" t="s">
        <v>103</v>
      </c>
      <c r="B19" s="20"/>
      <c r="C19" s="20"/>
      <c r="D19" s="20"/>
      <c r="E19" s="20"/>
      <c r="F19" s="24"/>
    </row>
    <row r="20" spans="1:6" ht="12.6" customHeight="1" x14ac:dyDescent="0.2">
      <c r="A20" s="23" t="s">
        <v>82</v>
      </c>
      <c r="B20" s="20"/>
      <c r="C20" s="20"/>
      <c r="D20" s="20"/>
      <c r="E20" s="20"/>
      <c r="F20" s="24"/>
    </row>
    <row r="21" spans="1:6" x14ac:dyDescent="0.2">
      <c r="A21" s="23" t="s">
        <v>30</v>
      </c>
      <c r="B21" s="25"/>
      <c r="C21" s="26"/>
      <c r="D21" s="26"/>
      <c r="E21" s="26"/>
      <c r="F21" s="27"/>
    </row>
    <row r="22" spans="1:6" x14ac:dyDescent="0.2">
      <c r="A22" s="31" t="s">
        <v>96</v>
      </c>
      <c r="B22" s="32"/>
      <c r="C22" s="27"/>
      <c r="D22" s="27"/>
      <c r="E22" s="27"/>
      <c r="F22" s="27"/>
    </row>
    <row r="23" spans="1:6" ht="12.75" customHeight="1" x14ac:dyDescent="0.2">
      <c r="A23" s="31" t="s">
        <v>97</v>
      </c>
      <c r="B23" s="39"/>
      <c r="C23" s="33"/>
      <c r="D23" s="33"/>
      <c r="E23" s="33"/>
      <c r="F23" s="33"/>
    </row>
    <row r="24" spans="1:6" x14ac:dyDescent="0.2">
      <c r="A24" s="38"/>
      <c r="B24" s="40"/>
      <c r="C24" s="20"/>
      <c r="D24" s="20"/>
      <c r="E24" s="20"/>
      <c r="F24" s="38"/>
    </row>
    <row r="25" spans="1:6" hidden="1" x14ac:dyDescent="0.2">
      <c r="A25" s="20"/>
      <c r="B25" s="20"/>
      <c r="C25" s="20"/>
      <c r="D25" s="20"/>
      <c r="E25" s="38"/>
    </row>
    <row r="26" spans="1:6" ht="12.75" hidden="1" customHeight="1" x14ac:dyDescent="0.2"/>
    <row r="27" spans="1:6" hidden="1" x14ac:dyDescent="0.2">
      <c r="A27" s="41"/>
      <c r="B27" s="41"/>
      <c r="C27" s="41"/>
      <c r="D27" s="41"/>
      <c r="E27" s="41"/>
      <c r="F27" s="24"/>
    </row>
    <row r="28" spans="1:6" hidden="1" x14ac:dyDescent="0.2">
      <c r="A28" s="41"/>
      <c r="B28" s="41"/>
      <c r="C28" s="41"/>
      <c r="D28" s="41"/>
      <c r="E28" s="41"/>
      <c r="F28" s="24"/>
    </row>
    <row r="29" spans="1:6" hidden="1" x14ac:dyDescent="0.2">
      <c r="A29" s="41"/>
      <c r="B29" s="41"/>
      <c r="C29" s="41"/>
      <c r="D29" s="41"/>
      <c r="E29" s="41"/>
      <c r="F29" s="24"/>
    </row>
    <row r="30" spans="1:6" hidden="1" x14ac:dyDescent="0.2">
      <c r="A30" s="41"/>
      <c r="B30" s="41"/>
      <c r="C30" s="41"/>
      <c r="D30" s="41"/>
      <c r="E30" s="41"/>
      <c r="F30" s="24"/>
    </row>
    <row r="31" spans="1:6" hidden="1" x14ac:dyDescent="0.2">
      <c r="A31" s="41"/>
      <c r="B31" s="41"/>
      <c r="C31" s="41"/>
      <c r="D31" s="41"/>
      <c r="E31" s="41"/>
      <c r="F31" s="24"/>
    </row>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x14ac:dyDescent="0.2"/>
    <row r="44" x14ac:dyDescent="0.2"/>
    <row r="45" x14ac:dyDescent="0.2"/>
    <row r="46" x14ac:dyDescent="0.2"/>
    <row r="47" x14ac:dyDescent="0.2"/>
    <row r="48" x14ac:dyDescent="0.2"/>
    <row r="49" x14ac:dyDescent="0.2"/>
    <row r="50" x14ac:dyDescent="0.2"/>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7"/>
  <sheetViews>
    <sheetView zoomScaleNormal="100" workbookViewId="0">
      <selection activeCell="F16" sqref="F1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1" t="str">
        <f>'Summary and sign-off'!B2:F2</f>
        <v xml:space="preserve">Ministry of Business, Innovation &amp; Employment </v>
      </c>
      <c r="C2" s="151"/>
      <c r="D2" s="151"/>
      <c r="E2" s="151"/>
      <c r="F2" s="151"/>
    </row>
    <row r="3" spans="1:6" ht="21" customHeight="1" x14ac:dyDescent="0.2">
      <c r="A3" s="4" t="s">
        <v>61</v>
      </c>
      <c r="B3" s="151">
        <f>'Summary and sign-off'!B3:F3</f>
        <v>0</v>
      </c>
      <c r="C3" s="151"/>
      <c r="D3" s="151"/>
      <c r="E3" s="151"/>
      <c r="F3" s="151"/>
    </row>
    <row r="4" spans="1:6" ht="21" customHeight="1" x14ac:dyDescent="0.2">
      <c r="A4" s="4" t="s">
        <v>62</v>
      </c>
      <c r="B4" s="151">
        <f>'Summary and sign-off'!B4:F4</f>
        <v>44013</v>
      </c>
      <c r="C4" s="151"/>
      <c r="D4" s="151"/>
      <c r="E4" s="151"/>
      <c r="F4" s="151"/>
    </row>
    <row r="5" spans="1:6" ht="21" customHeight="1" x14ac:dyDescent="0.2">
      <c r="A5" s="4" t="s">
        <v>63</v>
      </c>
      <c r="B5" s="151">
        <f>'Summary and sign-off'!B5:F5</f>
        <v>44377</v>
      </c>
      <c r="C5" s="151"/>
      <c r="D5" s="151"/>
      <c r="E5" s="151"/>
      <c r="F5" s="151"/>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3" t="s">
        <v>107</v>
      </c>
      <c r="B9" s="164"/>
      <c r="C9" s="164"/>
      <c r="D9" s="164"/>
      <c r="E9" s="164"/>
      <c r="F9" s="164"/>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c r="C12" s="141"/>
      <c r="D12" s="140"/>
      <c r="E12" s="142"/>
      <c r="F12" s="143"/>
    </row>
    <row r="13" spans="1:6" s="68" customFormat="1" x14ac:dyDescent="0.2">
      <c r="A13" s="133">
        <v>44021</v>
      </c>
      <c r="B13" s="140" t="s">
        <v>209</v>
      </c>
      <c r="C13" s="141" t="s">
        <v>48</v>
      </c>
      <c r="D13" s="140" t="s">
        <v>210</v>
      </c>
      <c r="E13" s="142"/>
      <c r="F13" s="143"/>
    </row>
    <row r="14" spans="1:6" s="68" customFormat="1" x14ac:dyDescent="0.2">
      <c r="A14" s="133">
        <v>44022</v>
      </c>
      <c r="B14" s="140" t="s">
        <v>211</v>
      </c>
      <c r="C14" s="141" t="s">
        <v>48</v>
      </c>
      <c r="D14" s="140" t="s">
        <v>212</v>
      </c>
      <c r="E14" s="142"/>
      <c r="F14" s="143"/>
    </row>
    <row r="15" spans="1:6" s="68" customFormat="1" x14ac:dyDescent="0.2">
      <c r="A15" s="133">
        <v>44042</v>
      </c>
      <c r="B15" s="140" t="s">
        <v>213</v>
      </c>
      <c r="C15" s="141" t="s">
        <v>47</v>
      </c>
      <c r="D15" s="140" t="s">
        <v>214</v>
      </c>
      <c r="E15" s="142" t="s">
        <v>42</v>
      </c>
      <c r="F15" s="143"/>
    </row>
    <row r="16" spans="1:6" s="68" customFormat="1" ht="25.5" x14ac:dyDescent="0.2">
      <c r="A16" s="133">
        <v>44048</v>
      </c>
      <c r="B16" s="140" t="s">
        <v>215</v>
      </c>
      <c r="C16" s="141" t="s">
        <v>47</v>
      </c>
      <c r="D16" s="140" t="s">
        <v>216</v>
      </c>
      <c r="E16" s="142" t="s">
        <v>42</v>
      </c>
      <c r="F16" s="143"/>
    </row>
    <row r="17" spans="1:7" s="68" customFormat="1" x14ac:dyDescent="0.2">
      <c r="A17" s="133">
        <v>44072</v>
      </c>
      <c r="B17" s="140" t="s">
        <v>217</v>
      </c>
      <c r="C17" s="141" t="s">
        <v>48</v>
      </c>
      <c r="D17" s="140" t="s">
        <v>218</v>
      </c>
      <c r="E17" s="142"/>
      <c r="F17" s="143"/>
    </row>
    <row r="18" spans="1:7" s="68" customFormat="1" x14ac:dyDescent="0.2">
      <c r="A18" s="133">
        <v>44099</v>
      </c>
      <c r="B18" s="140" t="s">
        <v>219</v>
      </c>
      <c r="C18" s="141" t="s">
        <v>48</v>
      </c>
      <c r="D18" s="140" t="s">
        <v>218</v>
      </c>
      <c r="E18" s="142"/>
      <c r="F18" s="143"/>
    </row>
    <row r="19" spans="1:7" s="68" customFormat="1" x14ac:dyDescent="0.2">
      <c r="A19" s="133">
        <v>44137</v>
      </c>
      <c r="B19" s="140" t="s">
        <v>223</v>
      </c>
      <c r="C19" s="141" t="s">
        <v>47</v>
      </c>
      <c r="D19" s="140" t="s">
        <v>224</v>
      </c>
      <c r="E19" s="142" t="s">
        <v>42</v>
      </c>
      <c r="F19" s="143"/>
    </row>
    <row r="20" spans="1:7" s="68" customFormat="1" x14ac:dyDescent="0.2">
      <c r="A20" s="133">
        <v>44144</v>
      </c>
      <c r="B20" s="140" t="s">
        <v>225</v>
      </c>
      <c r="C20" s="141" t="s">
        <v>47</v>
      </c>
      <c r="D20" s="140" t="s">
        <v>224</v>
      </c>
      <c r="E20" s="142" t="s">
        <v>42</v>
      </c>
      <c r="F20" s="143"/>
    </row>
    <row r="21" spans="1:7" s="68" customFormat="1" ht="25.5" x14ac:dyDescent="0.2">
      <c r="A21" s="133">
        <v>44167</v>
      </c>
      <c r="B21" s="140" t="s">
        <v>227</v>
      </c>
      <c r="C21" s="141" t="s">
        <v>47</v>
      </c>
      <c r="D21" s="140" t="s">
        <v>226</v>
      </c>
      <c r="E21" s="142" t="s">
        <v>42</v>
      </c>
      <c r="F21" s="143"/>
    </row>
    <row r="22" spans="1:7" s="68" customFormat="1" x14ac:dyDescent="0.2">
      <c r="A22" s="133">
        <v>44273</v>
      </c>
      <c r="B22" s="140" t="s">
        <v>229</v>
      </c>
      <c r="C22" s="141" t="s">
        <v>47</v>
      </c>
      <c r="D22" s="140" t="s">
        <v>228</v>
      </c>
      <c r="E22" s="142" t="s">
        <v>42</v>
      </c>
      <c r="F22" s="143"/>
    </row>
    <row r="23" spans="1:7" s="68" customFormat="1" ht="38.25" x14ac:dyDescent="0.2">
      <c r="A23" s="133">
        <v>44279</v>
      </c>
      <c r="B23" s="140" t="s">
        <v>220</v>
      </c>
      <c r="C23" s="141" t="s">
        <v>47</v>
      </c>
      <c r="D23" s="140" t="s">
        <v>221</v>
      </c>
      <c r="E23" s="142" t="s">
        <v>42</v>
      </c>
      <c r="F23" s="143" t="s">
        <v>222</v>
      </c>
    </row>
    <row r="24" spans="1:7" s="68" customFormat="1" x14ac:dyDescent="0.2">
      <c r="A24" s="133">
        <v>44299</v>
      </c>
      <c r="B24" s="140" t="s">
        <v>230</v>
      </c>
      <c r="C24" s="141" t="s">
        <v>47</v>
      </c>
      <c r="D24" s="140" t="s">
        <v>214</v>
      </c>
      <c r="E24" s="142" t="s">
        <v>42</v>
      </c>
      <c r="F24" s="143"/>
    </row>
    <row r="25" spans="1:7" s="68" customFormat="1" x14ac:dyDescent="0.2">
      <c r="A25" s="133">
        <v>44348</v>
      </c>
      <c r="B25" s="140" t="s">
        <v>231</v>
      </c>
      <c r="C25" s="141" t="s">
        <v>47</v>
      </c>
      <c r="D25" s="140" t="s">
        <v>232</v>
      </c>
      <c r="E25" s="142" t="s">
        <v>42</v>
      </c>
      <c r="F25" s="143"/>
    </row>
    <row r="26" spans="1:7" s="68" customFormat="1" x14ac:dyDescent="0.2">
      <c r="A26" s="133"/>
      <c r="B26" s="140"/>
      <c r="C26" s="141"/>
      <c r="D26" s="140"/>
      <c r="E26" s="142"/>
      <c r="F26" s="143"/>
    </row>
    <row r="27" spans="1:7" s="68" customFormat="1" x14ac:dyDescent="0.2">
      <c r="A27" s="133"/>
      <c r="B27" s="140"/>
      <c r="C27" s="141"/>
      <c r="D27" s="140"/>
      <c r="E27" s="142"/>
      <c r="F27" s="143"/>
    </row>
    <row r="28" spans="1:7" s="68" customFormat="1" hidden="1" x14ac:dyDescent="0.2">
      <c r="A28" s="111"/>
      <c r="B28" s="116"/>
      <c r="C28" s="118"/>
      <c r="D28" s="116"/>
      <c r="E28" s="119"/>
      <c r="F28" s="117"/>
    </row>
    <row r="29" spans="1:7" ht="34.5" customHeight="1" x14ac:dyDescent="0.2">
      <c r="A29" s="129" t="s">
        <v>113</v>
      </c>
      <c r="B29" s="130" t="s">
        <v>114</v>
      </c>
      <c r="C29" s="131">
        <f>C30+C31</f>
        <v>13</v>
      </c>
      <c r="D29" s="132" t="str">
        <f>IF(SUBTOTAL(3,C11:C28)=SUBTOTAL(103,C11:C28),'Summary and sign-off'!$A$48,'Summary and sign-off'!$A$49)</f>
        <v>Check - there are no hidden rows with data</v>
      </c>
      <c r="E29" s="152" t="str">
        <f>IF('Summary and sign-off'!F60='Summary and sign-off'!F54,'Summary and sign-off'!A52,'Summary and sign-off'!A50)</f>
        <v>Not all lines have an entry for "Description", "Was the gift accepted?" and "Estimated value in NZ$"</v>
      </c>
      <c r="F29" s="152"/>
      <c r="G29" s="68"/>
    </row>
    <row r="30" spans="1:7" ht="25.5" customHeight="1" x14ac:dyDescent="0.25">
      <c r="A30" s="70"/>
      <c r="B30" s="71" t="s">
        <v>47</v>
      </c>
      <c r="C30" s="72">
        <f>COUNTIF(C11:C28,'Summary and sign-off'!A45)</f>
        <v>9</v>
      </c>
      <c r="D30" s="17"/>
      <c r="E30" s="18"/>
      <c r="F30" s="19"/>
    </row>
    <row r="31" spans="1:7" ht="25.5" customHeight="1" x14ac:dyDescent="0.25">
      <c r="A31" s="70"/>
      <c r="B31" s="71" t="s">
        <v>48</v>
      </c>
      <c r="C31" s="72">
        <f>COUNTIF(C11:C28,'Summary and sign-off'!A46)</f>
        <v>4</v>
      </c>
      <c r="D31" s="17"/>
      <c r="E31" s="18"/>
      <c r="F31" s="19"/>
    </row>
    <row r="32" spans="1:7" x14ac:dyDescent="0.2">
      <c r="A32" s="20"/>
      <c r="B32" s="21"/>
      <c r="C32" s="20"/>
      <c r="D32" s="22"/>
      <c r="E32" s="22"/>
      <c r="F32" s="20"/>
    </row>
    <row r="33" spans="1:6" x14ac:dyDescent="0.2">
      <c r="A33" s="21" t="s">
        <v>103</v>
      </c>
      <c r="B33" s="21"/>
      <c r="C33" s="21"/>
      <c r="D33" s="21"/>
      <c r="E33" s="21"/>
      <c r="F33" s="21"/>
    </row>
    <row r="34" spans="1:6" ht="12.6" customHeight="1" x14ac:dyDescent="0.2">
      <c r="A34" s="23" t="s">
        <v>82</v>
      </c>
      <c r="B34" s="20"/>
      <c r="C34" s="20"/>
      <c r="D34" s="20"/>
      <c r="E34" s="20"/>
      <c r="F34" s="24"/>
    </row>
    <row r="35" spans="1:6" x14ac:dyDescent="0.2">
      <c r="A35" s="23" t="s">
        <v>30</v>
      </c>
      <c r="B35" s="25"/>
      <c r="C35" s="26"/>
      <c r="D35" s="26"/>
      <c r="E35" s="26"/>
      <c r="F35" s="27"/>
    </row>
    <row r="36" spans="1:6" x14ac:dyDescent="0.2">
      <c r="A36" s="23" t="s">
        <v>115</v>
      </c>
      <c r="B36" s="28"/>
      <c r="C36" s="28"/>
      <c r="D36" s="28"/>
      <c r="E36" s="28"/>
      <c r="F36" s="28"/>
    </row>
    <row r="37" spans="1:6" ht="12.75" customHeight="1" x14ac:dyDescent="0.2">
      <c r="A37" s="23" t="s">
        <v>116</v>
      </c>
      <c r="B37" s="20"/>
      <c r="C37" s="20"/>
      <c r="D37" s="20"/>
      <c r="E37" s="20"/>
      <c r="F37" s="20"/>
    </row>
    <row r="38" spans="1:6" ht="12.95" customHeight="1" x14ac:dyDescent="0.2">
      <c r="A38" s="29" t="s">
        <v>117</v>
      </c>
      <c r="B38" s="30"/>
      <c r="C38" s="30"/>
      <c r="D38" s="30"/>
      <c r="E38" s="30"/>
      <c r="F38" s="30"/>
    </row>
    <row r="39" spans="1:6" x14ac:dyDescent="0.2">
      <c r="A39" s="31" t="s">
        <v>118</v>
      </c>
      <c r="B39" s="32"/>
      <c r="C39" s="27"/>
      <c r="D39" s="27"/>
      <c r="E39" s="27"/>
      <c r="F39" s="27"/>
    </row>
    <row r="40" spans="1:6" ht="12.75" customHeight="1" x14ac:dyDescent="0.2">
      <c r="A40" s="31" t="s">
        <v>97</v>
      </c>
      <c r="B40" s="23"/>
      <c r="C40" s="33"/>
      <c r="D40" s="33"/>
      <c r="E40" s="33"/>
      <c r="F40" s="33"/>
    </row>
    <row r="41" spans="1:6" ht="12.75" customHeight="1" x14ac:dyDescent="0.2">
      <c r="A41" s="23"/>
      <c r="B41" s="23"/>
      <c r="C41" s="33"/>
      <c r="D41" s="33"/>
      <c r="E41" s="33"/>
      <c r="F41" s="33"/>
    </row>
    <row r="42" spans="1:6" ht="12.75" hidden="1" customHeight="1" x14ac:dyDescent="0.2">
      <c r="A42" s="23"/>
      <c r="B42" s="23"/>
      <c r="C42" s="33"/>
      <c r="D42" s="33"/>
      <c r="E42" s="33"/>
      <c r="F42" s="33"/>
    </row>
    <row r="43" spans="1:6" hidden="1" x14ac:dyDescent="0.2"/>
    <row r="44" spans="1:6" hidden="1" x14ac:dyDescent="0.2"/>
    <row r="45" spans="1:6" hidden="1" x14ac:dyDescent="0.2">
      <c r="A45" s="21"/>
      <c r="B45" s="21"/>
      <c r="C45" s="21"/>
      <c r="D45" s="21"/>
      <c r="E45" s="21"/>
      <c r="F45" s="21"/>
    </row>
    <row r="46" spans="1:6" hidden="1" x14ac:dyDescent="0.2">
      <c r="A46" s="21"/>
      <c r="B46" s="21"/>
      <c r="C46" s="21"/>
      <c r="D46" s="21"/>
      <c r="E46" s="21"/>
      <c r="F46" s="21"/>
    </row>
    <row r="47" spans="1:6" hidden="1" x14ac:dyDescent="0.2">
      <c r="A47" s="21"/>
      <c r="B47" s="21"/>
      <c r="C47" s="21"/>
      <c r="D47" s="21"/>
      <c r="E47" s="21"/>
      <c r="F47" s="21"/>
    </row>
    <row r="48" spans="1:6" hidden="1" x14ac:dyDescent="0.2">
      <c r="A48" s="21"/>
      <c r="B48" s="21"/>
      <c r="C48" s="21"/>
      <c r="D48" s="21"/>
      <c r="E48" s="21"/>
      <c r="F48" s="21"/>
    </row>
    <row r="49" spans="1:6" hidden="1" x14ac:dyDescent="0.2">
      <c r="A49" s="21"/>
      <c r="B49" s="21"/>
      <c r="C49" s="21"/>
      <c r="D49" s="21"/>
      <c r="E49" s="21"/>
      <c r="F49" s="21"/>
    </row>
    <row r="50" spans="1:6" hidden="1" x14ac:dyDescent="0.2"/>
    <row r="51" spans="1:6" hidden="1" x14ac:dyDescent="0.2"/>
    <row r="52" spans="1:6" hidden="1" x14ac:dyDescent="0.2"/>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x14ac:dyDescent="0.2"/>
    <row r="71" x14ac:dyDescent="0.2"/>
    <row r="72" x14ac:dyDescent="0.2"/>
    <row r="73" x14ac:dyDescent="0.2"/>
    <row r="74" x14ac:dyDescent="0.2"/>
    <row r="75" x14ac:dyDescent="0.2"/>
    <row r="76" x14ac:dyDescent="0.2"/>
    <row r="77" x14ac:dyDescent="0.2"/>
  </sheetData>
  <sheetProtection sheet="1" formatCells="0" insertRows="0" deleteRows="0"/>
  <dataConsolidate/>
  <mergeCells count="10">
    <mergeCell ref="E29:F2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7">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C11:C28</xm:sqref>
        </x14:dataValidation>
        <x14:dataValidation type="list" errorStyle="information" operator="greaterThan" allowBlank="1" showInputMessage="1" prompt="Provide specific $ value if possible">
          <x14:formula1>
            <xm:f>'Summary and sign-off'!$A$39:$A$44</xm:f>
          </x14:formula1>
          <xm:sqref>E11:E28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purl.org/dc/dcmitype/"/>
    <ds:schemaRef ds:uri="http://schemas.microsoft.com/office/2006/documentManagement/type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Sally Greenwood</cp:lastModifiedBy>
  <cp:revision/>
  <cp:lastPrinted>2021-07-13T23:33:50Z</cp:lastPrinted>
  <dcterms:created xsi:type="dcterms:W3CDTF">2010-10-17T20:59:02Z</dcterms:created>
  <dcterms:modified xsi:type="dcterms:W3CDTF">2021-07-14T04:59:10Z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